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https://d.docs.live.net/ba5e0250c2295ada/デスクトップ/"/>
    </mc:Choice>
  </mc:AlternateContent>
  <xr:revisionPtr revIDLastSave="0" documentId="8_{8E3AC048-3090-4D01-A483-54DD0E3279C9}" xr6:coauthVersionLast="47" xr6:coauthVersionMax="47" xr10:uidLastSave="{00000000-0000-0000-0000-000000000000}"/>
  <bookViews>
    <workbookView xWindow="1152" yWindow="1152" windowWidth="14544" windowHeight="11784" xr2:uid="{00000000-000D-0000-FFFF-FFFF00000000}"/>
  </bookViews>
  <sheets>
    <sheet name="参加選手登録表" sheetId="1" r:id="rId1"/>
    <sheet name="参加馬登録表" sheetId="2" r:id="rId2"/>
    <sheet name="1日目エントリー表" sheetId="3" r:id="rId3"/>
    <sheet name="2日目エントリー表" sheetId="5" state="hidden" r:id="rId4"/>
    <sheet name="認定試験申込書" sheetId="7" state="hidden" r:id="rId5"/>
    <sheet name="団体情報・合計" sheetId="4" r:id="rId6"/>
    <sheet name="振込み明細" sheetId="8" r:id="rId7"/>
  </sheets>
  <definedNames>
    <definedName name="_xlnm.Print_Area" localSheetId="5">団体情報・合計!$A$1:$E$32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4" l="1"/>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E23" i="3"/>
  <c r="G23" i="3"/>
  <c r="L23" i="3"/>
  <c r="E24" i="3"/>
  <c r="G24" i="3"/>
  <c r="L24" i="3"/>
  <c r="E25" i="3"/>
  <c r="G25" i="3"/>
  <c r="L25" i="3"/>
  <c r="E26" i="3"/>
  <c r="G26" i="3"/>
  <c r="L26" i="3"/>
  <c r="E27" i="3"/>
  <c r="G27" i="3"/>
  <c r="L27" i="3"/>
  <c r="E28" i="3"/>
  <c r="G28" i="3"/>
  <c r="L28" i="3"/>
  <c r="E29" i="3"/>
  <c r="G29" i="3"/>
  <c r="L29" i="3"/>
  <c r="E30" i="3"/>
  <c r="G30" i="3"/>
  <c r="L30" i="3"/>
  <c r="E31" i="3"/>
  <c r="G31" i="3"/>
  <c r="L31" i="3"/>
  <c r="E32" i="3"/>
  <c r="G32" i="3"/>
  <c r="L32" i="3"/>
  <c r="E33" i="3"/>
  <c r="G33" i="3"/>
  <c r="L33" i="3"/>
  <c r="E5" i="3"/>
  <c r="G5" i="3"/>
  <c r="L5" i="3"/>
  <c r="E6" i="3"/>
  <c r="G6" i="3"/>
  <c r="L6" i="3"/>
  <c r="E7" i="3"/>
  <c r="G7" i="3"/>
  <c r="L7" i="3"/>
  <c r="E8" i="3"/>
  <c r="G8" i="3"/>
  <c r="L8" i="3"/>
  <c r="E9" i="3"/>
  <c r="G9" i="3"/>
  <c r="L9" i="3"/>
  <c r="E10" i="3"/>
  <c r="G10" i="3"/>
  <c r="L10" i="3"/>
  <c r="E11" i="3"/>
  <c r="G11" i="3"/>
  <c r="L11" i="3"/>
  <c r="E12" i="3"/>
  <c r="G12" i="3"/>
  <c r="L12" i="3"/>
  <c r="E13" i="3"/>
  <c r="G13" i="3"/>
  <c r="L13" i="3"/>
  <c r="E14" i="3"/>
  <c r="G14" i="3"/>
  <c r="L14" i="3"/>
  <c r="E15" i="3"/>
  <c r="G15" i="3"/>
  <c r="L15" i="3"/>
  <c r="E16" i="3"/>
  <c r="G16" i="3"/>
  <c r="L16" i="3"/>
  <c r="E17" i="3"/>
  <c r="G17" i="3"/>
  <c r="L17" i="3"/>
  <c r="E18" i="3"/>
  <c r="G18" i="3"/>
  <c r="L18" i="3"/>
  <c r="E19" i="3"/>
  <c r="G19" i="3"/>
  <c r="L19" i="3"/>
  <c r="E20" i="3"/>
  <c r="G20" i="3"/>
  <c r="L20" i="3"/>
  <c r="E21" i="3"/>
  <c r="G21" i="3"/>
  <c r="L21" i="3"/>
  <c r="E22" i="3"/>
  <c r="G22" i="3"/>
  <c r="L22" i="3"/>
  <c r="L4" i="3"/>
  <c r="B4" i="3"/>
  <c r="D16" i="4"/>
  <c r="E16" i="4" s="1"/>
  <c r="B3" i="5"/>
  <c r="B33" i="5"/>
  <c r="B32" i="5"/>
  <c r="B31" i="5"/>
  <c r="B30" i="5"/>
  <c r="B29" i="5"/>
  <c r="B28" i="5"/>
  <c r="B27" i="5"/>
  <c r="B26" i="5"/>
  <c r="B25" i="5"/>
  <c r="B24" i="5"/>
  <c r="B23" i="5"/>
  <c r="B22" i="5"/>
  <c r="B21" i="5"/>
  <c r="B20" i="5"/>
  <c r="B19" i="5"/>
  <c r="B18" i="5"/>
  <c r="B17" i="5"/>
  <c r="B16" i="5"/>
  <c r="B15" i="5"/>
  <c r="B14" i="5"/>
  <c r="B13" i="5"/>
  <c r="B12" i="5"/>
  <c r="B11" i="5"/>
  <c r="B10" i="5"/>
  <c r="B9" i="5"/>
  <c r="B8" i="5"/>
  <c r="B7" i="5"/>
  <c r="B6" i="5"/>
  <c r="B5" i="5"/>
  <c r="B4" i="5"/>
  <c r="J33" i="5"/>
  <c r="J32" i="5"/>
  <c r="J31" i="5"/>
  <c r="J30" i="5"/>
  <c r="J29" i="5"/>
  <c r="J28" i="5"/>
  <c r="J27" i="5"/>
  <c r="J26" i="5"/>
  <c r="J25" i="5"/>
  <c r="J24" i="5"/>
  <c r="J23" i="5"/>
  <c r="J22" i="5"/>
  <c r="J21" i="5"/>
  <c r="J20" i="5"/>
  <c r="J19" i="5"/>
  <c r="J18" i="5"/>
  <c r="J17" i="5"/>
  <c r="J16" i="5"/>
  <c r="J15" i="5"/>
  <c r="J14" i="5"/>
  <c r="J13" i="5"/>
  <c r="J12" i="5"/>
  <c r="J11" i="5"/>
  <c r="J10" i="5"/>
  <c r="J9" i="5"/>
  <c r="J8" i="5"/>
  <c r="J7" i="5"/>
  <c r="J6" i="5"/>
  <c r="J5" i="5"/>
  <c r="J4" i="5"/>
  <c r="L33" i="5"/>
  <c r="L32" i="5"/>
  <c r="L31" i="5"/>
  <c r="L30" i="5"/>
  <c r="L29" i="5"/>
  <c r="L28" i="5"/>
  <c r="L27" i="5"/>
  <c r="L26" i="5"/>
  <c r="L25" i="5"/>
  <c r="L24" i="5"/>
  <c r="L23" i="5"/>
  <c r="L22" i="5"/>
  <c r="L21" i="5"/>
  <c r="L20" i="5"/>
  <c r="L19" i="5"/>
  <c r="L18" i="5"/>
  <c r="L17" i="5"/>
  <c r="L16" i="5"/>
  <c r="L15" i="5"/>
  <c r="L14" i="5"/>
  <c r="L13" i="5"/>
  <c r="L12" i="5"/>
  <c r="L11" i="5"/>
  <c r="L10" i="5"/>
  <c r="L9" i="5"/>
  <c r="L8" i="5"/>
  <c r="L7" i="5"/>
  <c r="L6" i="5"/>
  <c r="L5" i="5"/>
  <c r="L4" i="5"/>
  <c r="G33" i="5"/>
  <c r="E33" i="5"/>
  <c r="G32" i="5"/>
  <c r="E32" i="5"/>
  <c r="G31" i="5"/>
  <c r="E31" i="5"/>
  <c r="G30" i="5"/>
  <c r="E30" i="5"/>
  <c r="G29" i="5"/>
  <c r="E29" i="5"/>
  <c r="G28" i="5"/>
  <c r="E28" i="5"/>
  <c r="G27" i="5"/>
  <c r="E27" i="5"/>
  <c r="G26" i="5"/>
  <c r="E26" i="5"/>
  <c r="G25" i="5"/>
  <c r="E25" i="5"/>
  <c r="G24" i="5"/>
  <c r="E24" i="5"/>
  <c r="G23" i="5"/>
  <c r="E23" i="5"/>
  <c r="G22" i="5"/>
  <c r="E22" i="5"/>
  <c r="G21" i="5"/>
  <c r="E21" i="5"/>
  <c r="G20" i="5"/>
  <c r="E20" i="5"/>
  <c r="G19" i="5"/>
  <c r="E19" i="5"/>
  <c r="G18" i="5"/>
  <c r="E18" i="5"/>
  <c r="G17" i="5"/>
  <c r="E17" i="5"/>
  <c r="G16" i="5"/>
  <c r="E16" i="5"/>
  <c r="G15" i="5"/>
  <c r="E15" i="5"/>
  <c r="G14" i="5"/>
  <c r="E14" i="5"/>
  <c r="G13" i="5"/>
  <c r="E13" i="5"/>
  <c r="G12" i="5"/>
  <c r="E12" i="5"/>
  <c r="G11" i="5"/>
  <c r="E11" i="5"/>
  <c r="G10" i="5"/>
  <c r="E10" i="5"/>
  <c r="G9" i="5"/>
  <c r="E9" i="5"/>
  <c r="G8" i="5"/>
  <c r="E8" i="5"/>
  <c r="G7" i="5"/>
  <c r="E7" i="5"/>
  <c r="G6" i="5"/>
  <c r="E6" i="5"/>
  <c r="G5" i="5"/>
  <c r="E5" i="5"/>
  <c r="G4" i="5"/>
  <c r="E4" i="5"/>
  <c r="A1" i="5"/>
  <c r="B3" i="3"/>
  <c r="E46" i="8"/>
  <c r="E44" i="8"/>
  <c r="E41" i="8"/>
  <c r="F40" i="8"/>
  <c r="E38" i="8"/>
  <c r="E36" i="8"/>
  <c r="C4" i="8"/>
  <c r="C2" i="8"/>
  <c r="H2" i="8" s="1"/>
  <c r="E18" i="4"/>
  <c r="E17" i="4"/>
  <c r="E15" i="4"/>
  <c r="A1" i="4"/>
  <c r="M13" i="7"/>
  <c r="L13" i="7"/>
  <c r="K13" i="7"/>
  <c r="J13" i="7"/>
  <c r="I13" i="7"/>
  <c r="D13" i="7"/>
  <c r="M12" i="7"/>
  <c r="L12" i="7"/>
  <c r="K12" i="7"/>
  <c r="J12" i="7"/>
  <c r="I12" i="7"/>
  <c r="D12" i="7"/>
  <c r="M11" i="7"/>
  <c r="L11" i="7"/>
  <c r="K11" i="7"/>
  <c r="J11" i="7"/>
  <c r="I11" i="7"/>
  <c r="D11" i="7"/>
  <c r="M10" i="7"/>
  <c r="L10" i="7"/>
  <c r="K10" i="7"/>
  <c r="J10" i="7"/>
  <c r="I10" i="7"/>
  <c r="D10" i="7"/>
  <c r="M9" i="7"/>
  <c r="L9" i="7"/>
  <c r="K9" i="7"/>
  <c r="J9" i="7"/>
  <c r="I9" i="7"/>
  <c r="D9" i="7"/>
  <c r="M8" i="7"/>
  <c r="L8" i="7"/>
  <c r="K8" i="7"/>
  <c r="J8" i="7"/>
  <c r="I8" i="7"/>
  <c r="D8" i="7"/>
  <c r="M7" i="7"/>
  <c r="L7" i="7"/>
  <c r="K7" i="7"/>
  <c r="J7" i="7"/>
  <c r="I7" i="7"/>
  <c r="D7" i="7"/>
  <c r="M6" i="7"/>
  <c r="L6" i="7"/>
  <c r="K6" i="7"/>
  <c r="J6" i="7"/>
  <c r="I6" i="7"/>
  <c r="D6" i="7"/>
  <c r="M5" i="7"/>
  <c r="L5" i="7"/>
  <c r="K5" i="7"/>
  <c r="J5" i="7"/>
  <c r="I5" i="7"/>
  <c r="D5" i="7"/>
  <c r="M4" i="7"/>
  <c r="L4" i="7"/>
  <c r="K4" i="7"/>
  <c r="J4" i="7"/>
  <c r="I4" i="7"/>
  <c r="D4" i="7"/>
  <c r="E19" i="4"/>
  <c r="G4" i="3"/>
  <c r="E4" i="3"/>
  <c r="A1" i="3"/>
  <c r="A1" i="2"/>
  <c r="H13" i="8" l="1"/>
  <c r="L1" i="5"/>
  <c r="E14" i="4" s="1"/>
  <c r="H11" i="8"/>
  <c r="M1" i="7"/>
  <c r="H15" i="8" s="1"/>
  <c r="L1" i="3"/>
  <c r="E13" i="4" s="1"/>
  <c r="H9" i="8" l="1"/>
  <c r="D6" i="8" s="1"/>
  <c r="C20" i="4"/>
</calcChain>
</file>

<file path=xl/sharedStrings.xml><?xml version="1.0" encoding="utf-8"?>
<sst xmlns="http://schemas.openxmlformats.org/spreadsheetml/2006/main" count="237" uniqueCount="169">
  <si>
    <t>No.</t>
  </si>
  <si>
    <t>選手名</t>
  </si>
  <si>
    <t>ふりがな</t>
  </si>
  <si>
    <t>JEF登録番号</t>
  </si>
  <si>
    <t>騎乗者資格</t>
  </si>
  <si>
    <t>性別</t>
  </si>
  <si>
    <t>年齢</t>
  </si>
  <si>
    <t>区分</t>
  </si>
  <si>
    <t>茨城県馬連</t>
  </si>
  <si>
    <t>例</t>
  </si>
  <si>
    <t>茨城 太郎</t>
  </si>
  <si>
    <t>いばらきたろう</t>
  </si>
  <si>
    <t>B級</t>
  </si>
  <si>
    <t>男</t>
  </si>
  <si>
    <t>アマ(一般)</t>
  </si>
  <si>
    <t>会員</t>
  </si>
  <si>
    <t>A級</t>
  </si>
  <si>
    <t>プロ</t>
  </si>
  <si>
    <t>女</t>
  </si>
  <si>
    <t>非会員</t>
  </si>
  <si>
    <t>B級（D）</t>
  </si>
  <si>
    <t>その他</t>
  </si>
  <si>
    <t>C級</t>
  </si>
  <si>
    <t>なし</t>
  </si>
  <si>
    <t>馬名</t>
  </si>
  <si>
    <t>ふりがな
（馬名が漢字の場合）</t>
  </si>
  <si>
    <t>グレード</t>
  </si>
  <si>
    <t>毛色</t>
  </si>
  <si>
    <t>産地</t>
  </si>
  <si>
    <t>品種</t>
  </si>
  <si>
    <t>所有者</t>
  </si>
  <si>
    <t>インフルエンザ</t>
  </si>
  <si>
    <t>公認参加</t>
  </si>
  <si>
    <t>（前回）</t>
  </si>
  <si>
    <t>（最新）</t>
  </si>
  <si>
    <t>騸馬</t>
  </si>
  <si>
    <t>中障害D</t>
  </si>
  <si>
    <t>公認競技に出場する</t>
  </si>
  <si>
    <t>イバラッキー</t>
  </si>
  <si>
    <t>鹿毛</t>
  </si>
  <si>
    <t>ドイツ(GER) </t>
  </si>
  <si>
    <t>ウォームブラッド(WB) </t>
  </si>
  <si>
    <t>茨城太郎</t>
  </si>
  <si>
    <t>牝馬</t>
  </si>
  <si>
    <t>中障害C</t>
  </si>
  <si>
    <t>公認競技に出場しない</t>
  </si>
  <si>
    <t>牡馬</t>
  </si>
  <si>
    <t>中障害B</t>
  </si>
  <si>
    <t>中障害A</t>
  </si>
  <si>
    <t>大障害B</t>
  </si>
  <si>
    <t>大障害A</t>
  </si>
  <si>
    <t>1日目エントリー合計</t>
  </si>
  <si>
    <t>競技No</t>
  </si>
  <si>
    <t>競技名</t>
  </si>
  <si>
    <t>会員番号</t>
  </si>
  <si>
    <t>馬匹名</t>
  </si>
  <si>
    <t>馬匹登録番号</t>
  </si>
  <si>
    <t>所属</t>
  </si>
  <si>
    <t>OP</t>
  </si>
  <si>
    <t>自由選択課目</t>
  </si>
  <si>
    <t>エントリー料</t>
  </si>
  <si>
    <t>備考</t>
  </si>
  <si>
    <t>茨城県馬術連盟</t>
  </si>
  <si>
    <t>一般</t>
  </si>
  <si>
    <t>騎乗者認定資格試験申込書</t>
  </si>
  <si>
    <t>合計金額</t>
  </si>
  <si>
    <t>受験級</t>
  </si>
  <si>
    <t>受験希望者名</t>
  </si>
  <si>
    <t>日馬連会員No</t>
  </si>
  <si>
    <t>騎乗者No</t>
  </si>
  <si>
    <t>住所</t>
  </si>
  <si>
    <t>生年月日</t>
  </si>
  <si>
    <t>受験料</t>
  </si>
  <si>
    <t>登録料</t>
  </si>
  <si>
    <t>B</t>
  </si>
  <si>
    <t>2017-0015</t>
  </si>
  <si>
    <t>茨城県つくば市天王台1-1-1</t>
  </si>
  <si>
    <t>高校生以下</t>
  </si>
  <si>
    <t>C</t>
  </si>
  <si>
    <t>会員（一般）</t>
  </si>
  <si>
    <t>会員（高校生以下）</t>
  </si>
  <si>
    <t>団体情報</t>
  </si>
  <si>
    <t>団体名</t>
  </si>
  <si>
    <t>担当者</t>
  </si>
  <si>
    <t>Tel</t>
  </si>
  <si>
    <t>Fax</t>
  </si>
  <si>
    <t>E-mail</t>
  </si>
  <si>
    <t>郵便番号</t>
  </si>
  <si>
    <t>大会期間中連絡用Tel</t>
  </si>
  <si>
    <t>料金</t>
  </si>
  <si>
    <t>1日目エントリー料</t>
  </si>
  <si>
    <t>2日目エントリー料</t>
  </si>
  <si>
    <t>馬匹登録料（公認）</t>
  </si>
  <si>
    <t>馬匹登録料（非公認）</t>
  </si>
  <si>
    <t>お弁当（土）</t>
  </si>
  <si>
    <t>個</t>
  </si>
  <si>
    <t>お弁当（日）</t>
  </si>
  <si>
    <t>合計</t>
  </si>
  <si>
    <t>振込日</t>
  </si>
  <si>
    <t>入厩予定日</t>
  </si>
  <si>
    <t>備考・特記事項ございましたらご記入ください</t>
  </si>
  <si>
    <t>誓約</t>
  </si>
  <si>
    <t>出場選手は、本大会に参加するにあたり、選手として、大会の趣旨、ルールを遵守し、スポーツマンシップを発揮して競技し、人馬とも万一事故ありたる時も決して意義は申しません。以上、誓約致します。</t>
  </si>
  <si>
    <r>
      <rPr>
        <sz val="10"/>
        <color theme="1"/>
        <rFont val="游教科書体 ミディアム"/>
        <charset val="128"/>
      </rPr>
      <t>出場選手並びに関係者は全て主催者から求められた感染症拡大の対策に応じるとともに、競技会終了後2週間以内に新型コロナウイルス感染症を発症した場合は、主催者に対して速やかに濃厚接触者の有無等について報告します。また、所轄の保健所、医療機関等が求める感染経路確認の調査等に協力します。</t>
    </r>
  </si>
  <si>
    <t>メール</t>
  </si>
  <si>
    <t>ibaraki_ef@yahoo.co.jp</t>
  </si>
  <si>
    <t>郵送</t>
  </si>
  <si>
    <t>茨城県馬術連盟大会事務局
〒302-0032
取手市野々井 1779-1 麻布遊鞍RC宛</t>
  </si>
  <si>
    <t>振込み明細書</t>
  </si>
  <si>
    <t>振込み日</t>
  </si>
  <si>
    <t>振込み金額</t>
  </si>
  <si>
    <t>県馬連</t>
  </si>
  <si>
    <t>確認日</t>
  </si>
  <si>
    <t>内訳</t>
  </si>
  <si>
    <t>金額</t>
  </si>
  <si>
    <t>エントリー代</t>
  </si>
  <si>
    <t>馬匹登録料</t>
  </si>
  <si>
    <t>弁当代</t>
  </si>
  <si>
    <t>認定試験料</t>
  </si>
  <si>
    <t>　常陽銀行　　戸頭支店　　普通）　1238253　　茨城県馬術連盟　大会事務局</t>
  </si>
  <si>
    <t>　備　考</t>
  </si>
  <si>
    <t>責任者</t>
  </si>
  <si>
    <t>㊞</t>
  </si>
  <si>
    <t>住　所</t>
  </si>
  <si>
    <t>〒</t>
  </si>
  <si>
    <t>TEL</t>
  </si>
  <si>
    <t>FAX</t>
  </si>
  <si>
    <t>¥8,000 ×</t>
    <phoneticPr fontId="20"/>
  </si>
  <si>
    <t>会員</t>
    <rPh sb="0" eb="2">
      <t>カイイn</t>
    </rPh>
    <phoneticPr fontId="20"/>
  </si>
  <si>
    <t>非会員</t>
    <rPh sb="0" eb="3">
      <t>ヒカイイn</t>
    </rPh>
    <phoneticPr fontId="20"/>
  </si>
  <si>
    <t>OP</t>
    <phoneticPr fontId="20"/>
  </si>
  <si>
    <t>2日目エントリー合計</t>
    <phoneticPr fontId="20"/>
  </si>
  <si>
    <t>2月26日(日)</t>
    <rPh sb="6" eb="7">
      <t xml:space="preserve">ヒ </t>
    </rPh>
    <phoneticPr fontId="20"/>
  </si>
  <si>
    <t>中障害D II</t>
    <phoneticPr fontId="20"/>
  </si>
  <si>
    <t>トレーニング 110cm II</t>
    <phoneticPr fontId="20"/>
  </si>
  <si>
    <t>中障害C II</t>
    <phoneticPr fontId="20"/>
  </si>
  <si>
    <t>トレーニング120cm  II</t>
    <phoneticPr fontId="20"/>
  </si>
  <si>
    <t>中障害B II</t>
    <phoneticPr fontId="20"/>
  </si>
  <si>
    <t>トレーニング130cm II</t>
    <phoneticPr fontId="20"/>
  </si>
  <si>
    <t>バーティカル70cm II</t>
    <phoneticPr fontId="20"/>
  </si>
  <si>
    <t>グリーンカップ80cm II</t>
  </si>
  <si>
    <t>グリーンカップ80cm II</t>
    <phoneticPr fontId="20"/>
  </si>
  <si>
    <t>グリーンカップ 90cm II</t>
    <phoneticPr fontId="20"/>
  </si>
  <si>
    <t>ダイヤモンドカップ 100cm II</t>
    <phoneticPr fontId="20"/>
  </si>
  <si>
    <t>茨城県馬連所属団体</t>
  </si>
  <si>
    <t>茨城県馬連に所属していない</t>
    <phoneticPr fontId="20"/>
  </si>
  <si>
    <t>県馬連所属団体</t>
    <rPh sb="0" eb="3">
      <t>ケンバレn</t>
    </rPh>
    <rPh sb="3" eb="5">
      <t>ショゾク</t>
    </rPh>
    <rPh sb="5" eb="7">
      <t>ダンタイ</t>
    </rPh>
    <phoneticPr fontId="20"/>
  </si>
  <si>
    <t>区分</t>
    <phoneticPr fontId="20"/>
  </si>
  <si>
    <t>ネクストエイジ割</t>
    <phoneticPr fontId="20"/>
  </si>
  <si>
    <t>令和5年度　県民総合体育大会兼国民体育大会茨城県大会</t>
    <phoneticPr fontId="20"/>
  </si>
  <si>
    <t>成年男子総合馬場馬術</t>
    <phoneticPr fontId="20"/>
  </si>
  <si>
    <t>成年男子馬場馬術</t>
  </si>
  <si>
    <t>成年女子馬場馬術</t>
  </si>
  <si>
    <t>少年馬場馬術</t>
    <phoneticPr fontId="20"/>
  </si>
  <si>
    <t>成年男子標準障害飛越</t>
  </si>
  <si>
    <t>成年女子標準障害飛越</t>
  </si>
  <si>
    <t>少年標準障害飛越</t>
  </si>
  <si>
    <t>少年団体障害飛越自馬選考競技</t>
  </si>
  <si>
    <t>ダイヤモンドカップ90cm</t>
    <phoneticPr fontId="20"/>
  </si>
  <si>
    <t>グリーンカップ80cm</t>
    <phoneticPr fontId="20"/>
  </si>
  <si>
    <t>ビギナーカップ70cm</t>
    <phoneticPr fontId="20"/>
  </si>
  <si>
    <t>バーティカル60cm</t>
    <phoneticPr fontId="20"/>
  </si>
  <si>
    <t>JEF第2課目C 2022</t>
    <phoneticPr fontId="20"/>
  </si>
  <si>
    <t>JEF第2課目B 2022</t>
    <phoneticPr fontId="20"/>
  </si>
  <si>
    <t>4/22(土)</t>
    <rPh sb="5" eb="6">
      <t>ツティ</t>
    </rPh>
    <phoneticPr fontId="20"/>
  </si>
  <si>
    <t>3課目A</t>
    <rPh sb="1" eb="3">
      <t>カモク</t>
    </rPh>
    <phoneticPr fontId="20"/>
  </si>
  <si>
    <t>選考対象</t>
    <rPh sb="0" eb="4">
      <t>センコウ</t>
    </rPh>
    <phoneticPr fontId="20"/>
  </si>
  <si>
    <t>○</t>
  </si>
  <si>
    <t>○</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</si>
</sst>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yyyy&quot;年&quot;m&quot;月&quot;d&quot;日&quot;;@"/>
    <numFmt numFmtId="177" formatCode="&quot;¥&quot;#,##0_);[Red]\(&quot;¥&quot;#,##0\)"/>
    <numFmt numFmtId="178" formatCode="yyyy/m/d;@"/>
    <numFmt numFmtId="179" formatCode="[&lt;=999]000;[&lt;=9999]000\-00;000\-0000"/>
    <numFmt numFmtId="180" formatCode="0_);[Red]\(0\)"/>
  </numFmts>
  <fonts count="27">
    <font>
      <sz val="12"/>
      <color theme="1"/>
      <name val="游ゴシック"/>
      <charset val="128"/>
      <scheme val="minor"/>
    </font>
    <font>
      <sz val="12"/>
      <color theme="1"/>
      <name val="メイリオ"/>
      <family val="2"/>
      <charset val="128"/>
    </font>
    <font>
      <b/>
      <sz val="20"/>
      <name val="メイリオ"/>
      <family val="2"/>
      <charset val="128"/>
    </font>
    <font>
      <sz val="12"/>
      <name val="メイリオ"/>
      <family val="2"/>
      <charset val="128"/>
    </font>
    <font>
      <b/>
      <sz val="16"/>
      <name val="メイリオ"/>
      <family val="2"/>
      <charset val="128"/>
    </font>
    <font>
      <sz val="10"/>
      <name val="メイリオ"/>
      <family val="2"/>
      <charset val="128"/>
    </font>
    <font>
      <b/>
      <sz val="11"/>
      <name val="メイリオ"/>
      <family val="2"/>
      <charset val="128"/>
    </font>
    <font>
      <sz val="11"/>
      <name val="メイリオ"/>
      <family val="2"/>
      <charset val="128"/>
    </font>
    <font>
      <b/>
      <sz val="16"/>
      <color theme="1"/>
      <name val="Meiryo UI"/>
      <family val="2"/>
      <charset val="128"/>
    </font>
    <font>
      <u/>
      <sz val="11"/>
      <color theme="10"/>
      <name val="ＭＳ Ｐゴシック"/>
      <family val="2"/>
      <charset val="128"/>
    </font>
    <font>
      <sz val="14"/>
      <color theme="1"/>
      <name val="メイリオ"/>
      <family val="2"/>
      <charset val="128"/>
    </font>
    <font>
      <sz val="10"/>
      <color theme="1"/>
      <name val="游教科書体 ミディアム"/>
      <charset val="128"/>
    </font>
    <font>
      <u/>
      <sz val="11"/>
      <color theme="10"/>
      <name val="メイリオ"/>
      <family val="3"/>
      <charset val="128"/>
    </font>
    <font>
      <sz val="10"/>
      <color theme="1"/>
      <name val="MeiryoUI"/>
      <family val="2"/>
    </font>
    <font>
      <b/>
      <sz val="16"/>
      <color theme="1"/>
      <name val="游ゴシック"/>
      <family val="3"/>
      <charset val="128"/>
      <scheme val="minor"/>
    </font>
    <font>
      <sz val="10"/>
      <color theme="0"/>
      <name val="MeiryoUI"/>
      <family val="2"/>
    </font>
    <font>
      <sz val="12"/>
      <color theme="0"/>
      <name val="游ゴシック"/>
      <family val="3"/>
      <charset val="128"/>
      <scheme val="minor"/>
    </font>
    <font>
      <b/>
      <sz val="16"/>
      <color theme="1"/>
      <name val="MeiryoUI"/>
      <family val="2"/>
    </font>
    <font>
      <sz val="12"/>
      <color theme="1"/>
      <name val="游ゴシック"/>
      <family val="3"/>
      <charset val="128"/>
      <scheme val="minor"/>
    </font>
    <font>
      <sz val="12"/>
      <color rgb="FF000000"/>
      <name val="游ゴシック"/>
      <family val="3"/>
      <charset val="128"/>
    </font>
    <font>
      <sz val="6"/>
      <name val="游ゴシック"/>
      <family val="3"/>
      <charset val="128"/>
      <scheme val="minor"/>
    </font>
    <font>
      <sz val="12"/>
      <color theme="1"/>
      <name val="メイリオ"/>
      <family val="3"/>
      <charset val="128"/>
    </font>
    <font>
      <u/>
      <sz val="11"/>
      <color theme="10"/>
      <name val="ＭＳ Ｐゴシック"/>
      <family val="3"/>
      <charset val="128"/>
    </font>
    <font>
      <sz val="14"/>
      <color theme="1"/>
      <name val="メイリオ"/>
      <family val="3"/>
      <charset val="128"/>
    </font>
    <font>
      <sz val="12"/>
      <color theme="0"/>
      <name val="メイリオ"/>
      <family val="2"/>
      <charset val="128"/>
    </font>
    <font>
      <sz val="10"/>
      <color theme="1"/>
      <name val="游ゴシック"/>
      <family val="3"/>
      <charset val="128"/>
      <scheme val="minor"/>
    </font>
    <font>
      <b/>
      <sz val="14"/>
      <color theme="1"/>
      <name val="游ゴシック"/>
      <family val="3"/>
      <charset val="128"/>
      <scheme val="minor"/>
    </font>
  </fonts>
  <fills count="6">
    <fill>
      <patternFill patternType="none"/>
    </fill>
    <fill>
      <patternFill patternType="gray125"/>
    </fill>
    <fill>
      <patternFill patternType="solid">
        <fgColor theme="2"/>
        <bgColor indexed="64"/>
      </patternFill>
    </fill>
    <fill>
      <patternFill patternType="solid">
        <fgColor theme="7" tint="0.79995117038483843"/>
        <bgColor indexed="64"/>
      </patternFill>
    </fill>
    <fill>
      <patternFill patternType="solid">
        <fgColor theme="0"/>
        <bgColor indexed="64"/>
      </patternFill>
    </fill>
    <fill>
      <patternFill patternType="solid">
        <fgColor theme="7" tint="0.79998168889431442"/>
        <bgColor indexed="64"/>
      </patternFill>
    </fill>
  </fills>
  <borders count="36">
    <border>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rgb="FF000000"/>
      </right>
      <top style="thin">
        <color auto="1"/>
      </top>
      <bottom/>
      <diagonal/>
    </border>
    <border>
      <left/>
      <right style="thin">
        <color auto="1"/>
      </right>
      <top/>
      <bottom/>
      <diagonal/>
    </border>
    <border>
      <left style="thin">
        <color auto="1"/>
      </left>
      <right/>
      <top/>
      <bottom/>
      <diagonal/>
    </border>
    <border>
      <left/>
      <right style="thin">
        <color rgb="FF000000"/>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rgb="FF000000"/>
      </bottom>
      <diagonal/>
    </border>
    <border>
      <left style="thin">
        <color auto="1"/>
      </left>
      <right style="thin">
        <color auto="1"/>
      </right>
      <top/>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double">
        <color auto="1"/>
      </top>
      <bottom style="medium">
        <color auto="1"/>
      </bottom>
      <diagonal/>
    </border>
    <border>
      <left style="hair">
        <color auto="1"/>
      </left>
      <right style="thin">
        <color auto="1"/>
      </right>
      <top style="medium">
        <color auto="1"/>
      </top>
      <bottom style="thin">
        <color auto="1"/>
      </bottom>
      <diagonal/>
    </border>
    <border>
      <left style="hair">
        <color auto="1"/>
      </left>
      <right style="thin">
        <color auto="1"/>
      </right>
      <top/>
      <bottom style="thin">
        <color auto="1"/>
      </bottom>
      <diagonal/>
    </border>
    <border>
      <left style="hair">
        <color auto="1"/>
      </left>
      <right style="thin">
        <color auto="1"/>
      </right>
      <top/>
      <bottom style="medium">
        <color auto="1"/>
      </bottom>
      <diagonal/>
    </border>
    <border>
      <left style="thin">
        <color auto="1"/>
      </left>
      <right style="thin">
        <color auto="1"/>
      </right>
      <top/>
      <bottom style="double">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style="slantDashDot">
        <color auto="1"/>
      </bottom>
      <diagonal/>
    </border>
    <border>
      <left style="thin">
        <color auto="1"/>
      </left>
      <right style="thin">
        <color auto="1"/>
      </right>
      <top style="medium">
        <color auto="1"/>
      </top>
      <bottom/>
      <diagonal/>
    </border>
  </borders>
  <cellStyleXfs count="3">
    <xf numFmtId="0" fontId="0" fillId="0" borderId="0">
      <alignment vertical="center"/>
    </xf>
    <xf numFmtId="38" fontId="18" fillId="0" borderId="0" applyFont="0" applyFill="0" applyBorder="0" applyAlignment="0" applyProtection="0">
      <alignment vertical="center"/>
    </xf>
    <xf numFmtId="0" fontId="9" fillId="0" borderId="0" applyNumberFormat="0" applyFill="0" applyBorder="0" applyAlignment="0" applyProtection="0"/>
  </cellStyleXfs>
  <cellXfs count="221">
    <xf numFmtId="0" fontId="0" fillId="0" borderId="0" xfId="0">
      <alignment vertical="center"/>
    </xf>
    <xf numFmtId="0" fontId="1" fillId="0" borderId="0" xfId="0" applyFont="1">
      <alignment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7" fillId="0" borderId="0" xfId="0" applyFont="1">
      <alignment vertical="center"/>
    </xf>
    <xf numFmtId="0" fontId="7" fillId="0" borderId="9" xfId="0" applyFont="1" applyBorder="1">
      <alignment vertical="center"/>
    </xf>
    <xf numFmtId="0" fontId="7" fillId="0" borderId="5" xfId="0" applyFont="1" applyBorder="1">
      <alignment vertical="center"/>
    </xf>
    <xf numFmtId="0" fontId="7" fillId="0" borderId="1" xfId="0" applyFont="1" applyBorder="1">
      <alignment vertical="center"/>
    </xf>
    <xf numFmtId="179" fontId="7" fillId="0" borderId="0" xfId="0" applyNumberFormat="1" applyFont="1">
      <alignment vertical="center"/>
    </xf>
    <xf numFmtId="179" fontId="7" fillId="0" borderId="0" xfId="0" applyNumberFormat="1" applyFont="1" applyAlignment="1">
      <alignment horizontal="left" vertical="center"/>
    </xf>
    <xf numFmtId="0" fontId="7" fillId="0" borderId="8" xfId="0" applyFont="1" applyBorder="1">
      <alignment vertical="center"/>
    </xf>
    <xf numFmtId="0" fontId="7" fillId="0" borderId="6" xfId="0" applyFont="1" applyBorder="1">
      <alignment vertical="center"/>
    </xf>
    <xf numFmtId="0" fontId="8" fillId="0" borderId="0" xfId="0" applyFont="1">
      <alignment vertical="center"/>
    </xf>
    <xf numFmtId="0" fontId="1" fillId="2" borderId="16" xfId="0" applyFont="1" applyFill="1" applyBorder="1">
      <alignment vertical="center"/>
    </xf>
    <xf numFmtId="177" fontId="1" fillId="0" borderId="16" xfId="1" applyNumberFormat="1" applyFont="1" applyBorder="1">
      <alignment vertical="center"/>
    </xf>
    <xf numFmtId="0" fontId="1" fillId="0" borderId="15" xfId="0" applyFont="1" applyBorder="1" applyAlignment="1">
      <alignment horizontal="left" vertical="center"/>
    </xf>
    <xf numFmtId="3" fontId="1" fillId="0" borderId="13" xfId="0" applyNumberFormat="1" applyFont="1" applyBorder="1" applyAlignment="1">
      <alignment horizontal="right" vertical="center"/>
    </xf>
    <xf numFmtId="0" fontId="1" fillId="3" borderId="13" xfId="0" applyFont="1" applyFill="1" applyBorder="1" applyProtection="1">
      <alignment vertical="center"/>
      <protection locked="0"/>
    </xf>
    <xf numFmtId="0" fontId="1" fillId="0" borderId="15" xfId="0" applyFont="1" applyBorder="1">
      <alignment vertical="center"/>
    </xf>
    <xf numFmtId="0" fontId="1" fillId="2" borderId="0" xfId="0" applyFont="1" applyFill="1">
      <alignment vertical="center"/>
    </xf>
    <xf numFmtId="0" fontId="1" fillId="2" borderId="21" xfId="0" applyFont="1" applyFill="1" applyBorder="1">
      <alignment vertical="center"/>
    </xf>
    <xf numFmtId="0" fontId="3" fillId="2" borderId="16" xfId="0" applyFont="1" applyFill="1" applyBorder="1" applyAlignment="1">
      <alignment horizontal="center" vertical="center"/>
    </xf>
    <xf numFmtId="0" fontId="1" fillId="0" borderId="0" xfId="0" applyFont="1" applyAlignment="1">
      <alignment horizontal="center" vertical="center" textRotation="255" wrapText="1"/>
    </xf>
    <xf numFmtId="0" fontId="1" fillId="0" borderId="1" xfId="0" applyFont="1" applyBorder="1">
      <alignment vertical="center"/>
    </xf>
    <xf numFmtId="0" fontId="1" fillId="0" borderId="1" xfId="0" applyFont="1" applyBorder="1" applyAlignment="1">
      <alignment horizontal="center" vertical="center"/>
    </xf>
    <xf numFmtId="0" fontId="1" fillId="3" borderId="14" xfId="0" applyFont="1" applyFill="1" applyBorder="1">
      <alignment vertical="center"/>
    </xf>
    <xf numFmtId="0" fontId="1" fillId="0" borderId="14" xfId="0" applyFont="1" applyBorder="1">
      <alignment vertical="center"/>
    </xf>
    <xf numFmtId="0" fontId="1" fillId="0" borderId="14" xfId="0" applyFont="1" applyBorder="1" applyAlignment="1">
      <alignment horizontal="center" vertical="center"/>
    </xf>
    <xf numFmtId="0" fontId="1" fillId="2" borderId="16" xfId="0" applyFont="1" applyFill="1" applyBorder="1" applyAlignment="1">
      <alignment horizontal="center" vertical="center"/>
    </xf>
    <xf numFmtId="0" fontId="8" fillId="0" borderId="0" xfId="0" applyFont="1" applyAlignment="1">
      <alignment horizontal="left" vertical="center"/>
    </xf>
    <xf numFmtId="0" fontId="0" fillId="2" borderId="25" xfId="0" applyFill="1" applyBorder="1" applyAlignment="1">
      <alignment horizontal="center" vertical="center"/>
    </xf>
    <xf numFmtId="0" fontId="0" fillId="0" borderId="18" xfId="0" applyBorder="1" applyAlignment="1">
      <alignment horizontal="center" vertical="center"/>
    </xf>
    <xf numFmtId="0" fontId="13" fillId="0" borderId="0" xfId="0" applyFont="1" applyAlignment="1">
      <alignment horizontal="center" vertical="center"/>
    </xf>
    <xf numFmtId="178" fontId="0" fillId="0" borderId="18" xfId="0" applyNumberFormat="1" applyBorder="1" applyAlignment="1">
      <alignment horizontal="center" vertical="center"/>
    </xf>
    <xf numFmtId="0" fontId="0" fillId="0" borderId="26" xfId="0" applyBorder="1" applyAlignment="1">
      <alignment horizontal="center" vertical="center"/>
    </xf>
    <xf numFmtId="0" fontId="0" fillId="3" borderId="26" xfId="0" applyFill="1" applyBorder="1" applyAlignment="1" applyProtection="1">
      <alignment horizontal="center" vertical="center"/>
      <protection locked="0"/>
    </xf>
    <xf numFmtId="14" fontId="0" fillId="3" borderId="26" xfId="0" applyNumberFormat="1" applyFill="1" applyBorder="1" applyAlignment="1" applyProtection="1">
      <alignment horizontal="center" vertical="center"/>
      <protection locked="0"/>
    </xf>
    <xf numFmtId="0" fontId="0" fillId="0" borderId="12" xfId="0" applyBorder="1" applyAlignment="1">
      <alignment horizontal="center" vertical="center"/>
    </xf>
    <xf numFmtId="0" fontId="0" fillId="3" borderId="12" xfId="0" applyFill="1" applyBorder="1" applyAlignment="1" applyProtection="1">
      <alignment horizontal="center" vertical="center"/>
      <protection locked="0"/>
    </xf>
    <xf numFmtId="0" fontId="0" fillId="0" borderId="16" xfId="0" applyBorder="1" applyAlignment="1">
      <alignment horizontal="center" vertical="center"/>
    </xf>
    <xf numFmtId="14" fontId="0" fillId="3" borderId="12" xfId="0" applyNumberFormat="1" applyFill="1" applyBorder="1" applyAlignment="1" applyProtection="1">
      <alignment horizontal="center" vertical="center"/>
      <protection locked="0"/>
    </xf>
    <xf numFmtId="0" fontId="0" fillId="0" borderId="27" xfId="0" applyBorder="1" applyAlignment="1">
      <alignment horizontal="center" vertical="center"/>
    </xf>
    <xf numFmtId="0" fontId="0" fillId="3" borderId="27" xfId="0" applyFill="1" applyBorder="1" applyAlignment="1" applyProtection="1">
      <alignment horizontal="center" vertical="center"/>
      <protection locked="0"/>
    </xf>
    <xf numFmtId="14" fontId="0" fillId="3" borderId="27" xfId="0" applyNumberFormat="1"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14" fontId="0" fillId="3" borderId="16" xfId="0" applyNumberFormat="1" applyFill="1" applyBorder="1" applyAlignment="1" applyProtection="1">
      <alignment horizontal="center" vertical="center"/>
      <protection locked="0"/>
    </xf>
    <xf numFmtId="0" fontId="14" fillId="0" borderId="1" xfId="0" applyFont="1" applyBorder="1">
      <alignment vertical="center"/>
    </xf>
    <xf numFmtId="177" fontId="14" fillId="0" borderId="0" xfId="1" applyNumberFormat="1" applyFont="1" applyAlignment="1">
      <alignment horizontal="left" vertical="center"/>
    </xf>
    <xf numFmtId="0" fontId="0" fillId="2" borderId="16" xfId="0" applyFill="1" applyBorder="1" applyAlignment="1">
      <alignment horizontal="center" vertical="center"/>
    </xf>
    <xf numFmtId="38" fontId="0" fillId="0" borderId="28" xfId="1" applyFont="1" applyBorder="1" applyAlignment="1">
      <alignment horizontal="center" vertical="center"/>
    </xf>
    <xf numFmtId="0" fontId="15" fillId="0" borderId="0" xfId="0" applyFont="1">
      <alignment vertical="center"/>
    </xf>
    <xf numFmtId="0" fontId="0" fillId="0" borderId="16" xfId="0" applyBorder="1">
      <alignment vertical="center"/>
    </xf>
    <xf numFmtId="0" fontId="0" fillId="4" borderId="26" xfId="0" applyFill="1" applyBorder="1" applyAlignment="1">
      <alignment horizontal="center" vertical="center"/>
    </xf>
    <xf numFmtId="38" fontId="0" fillId="0" borderId="16" xfId="1" applyFont="1" applyBorder="1" applyAlignment="1">
      <alignment horizontal="center" vertical="center"/>
    </xf>
    <xf numFmtId="0" fontId="0" fillId="4" borderId="12" xfId="0" applyFill="1" applyBorder="1" applyAlignment="1">
      <alignment horizontal="center" vertical="center"/>
    </xf>
    <xf numFmtId="0" fontId="13" fillId="0" borderId="0" xfId="0" applyFont="1">
      <alignment vertical="center"/>
    </xf>
    <xf numFmtId="0" fontId="0" fillId="4" borderId="18" xfId="0" applyFill="1" applyBorder="1" applyAlignment="1">
      <alignment horizontal="center" vertical="center"/>
    </xf>
    <xf numFmtId="38" fontId="0" fillId="0" borderId="11" xfId="1" applyFont="1" applyBorder="1" applyAlignment="1">
      <alignment horizontal="center" vertical="center"/>
    </xf>
    <xf numFmtId="38" fontId="0" fillId="0" borderId="26" xfId="1" applyFont="1" applyBorder="1" applyAlignment="1">
      <alignment horizontal="center" vertical="center"/>
    </xf>
    <xf numFmtId="0" fontId="0" fillId="4" borderId="16" xfId="0" applyFill="1" applyBorder="1" applyAlignment="1">
      <alignment horizontal="center" vertical="center"/>
    </xf>
    <xf numFmtId="0" fontId="0" fillId="2" borderId="16" xfId="0" applyFill="1" applyBorder="1">
      <alignment vertical="center"/>
    </xf>
    <xf numFmtId="177" fontId="0" fillId="0" borderId="16" xfId="0" applyNumberFormat="1" applyBorder="1">
      <alignment vertical="center"/>
    </xf>
    <xf numFmtId="0" fontId="0" fillId="3" borderId="18" xfId="0" applyFill="1" applyBorder="1" applyAlignment="1" applyProtection="1">
      <alignment horizontal="center" vertical="center"/>
      <protection locked="0"/>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13" fillId="0" borderId="16" xfId="0" applyFont="1" applyBorder="1">
      <alignment vertical="center"/>
    </xf>
    <xf numFmtId="38" fontId="0" fillId="0" borderId="12" xfId="1" applyFont="1" applyBorder="1" applyAlignment="1">
      <alignment horizontal="center" vertical="center"/>
    </xf>
    <xf numFmtId="0" fontId="0" fillId="4" borderId="27" xfId="0" applyFill="1" applyBorder="1" applyAlignment="1">
      <alignment horizontal="center" vertical="center"/>
    </xf>
    <xf numFmtId="38" fontId="0" fillId="0" borderId="27" xfId="1" applyFont="1" applyBorder="1" applyAlignment="1">
      <alignment horizontal="center" vertical="center"/>
    </xf>
    <xf numFmtId="38" fontId="0" fillId="0" borderId="18" xfId="1" applyFont="1" applyBorder="1" applyAlignment="1">
      <alignment horizontal="center" vertical="center"/>
    </xf>
    <xf numFmtId="0" fontId="16" fillId="0" borderId="0" xfId="0" applyFont="1">
      <alignment vertical="center"/>
    </xf>
    <xf numFmtId="0" fontId="17" fillId="0" borderId="0" xfId="0" applyFont="1">
      <alignment vertical="center"/>
    </xf>
    <xf numFmtId="0" fontId="0" fillId="0" borderId="11" xfId="0" applyBorder="1" applyAlignment="1">
      <alignment horizontal="center" vertical="center"/>
    </xf>
    <xf numFmtId="0" fontId="0" fillId="3" borderId="33"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12" xfId="0" applyFill="1" applyBorder="1" applyProtection="1">
      <alignment vertical="center"/>
      <protection locked="0"/>
    </xf>
    <xf numFmtId="0" fontId="0" fillId="3" borderId="16" xfId="0" applyFill="1" applyBorder="1" applyProtection="1">
      <alignment vertical="center"/>
      <protection locked="0"/>
    </xf>
    <xf numFmtId="14" fontId="0" fillId="0" borderId="18" xfId="0" applyNumberFormat="1" applyBorder="1" applyAlignment="1">
      <alignment horizontal="center" vertical="center"/>
    </xf>
    <xf numFmtId="14" fontId="0" fillId="3" borderId="18" xfId="0" applyNumberFormat="1" applyFill="1" applyBorder="1" applyAlignment="1" applyProtection="1">
      <alignment horizontal="center" vertical="center"/>
      <protection locked="0"/>
    </xf>
    <xf numFmtId="14" fontId="0" fillId="3" borderId="12" xfId="0" applyNumberFormat="1" applyFill="1" applyBorder="1" applyProtection="1">
      <alignment vertical="center"/>
      <protection locked="0"/>
    </xf>
    <xf numFmtId="0" fontId="0" fillId="0" borderId="12" xfId="0" applyBorder="1">
      <alignment vertical="center"/>
    </xf>
    <xf numFmtId="0" fontId="0" fillId="0" borderId="0" xfId="0"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3" borderId="34" xfId="0" applyFill="1" applyBorder="1" applyAlignment="1" applyProtection="1">
      <alignment horizontal="center" vertical="center"/>
      <protection locked="0"/>
    </xf>
    <xf numFmtId="0" fontId="18" fillId="3" borderId="26" xfId="0" applyFont="1" applyFill="1" applyBorder="1" applyAlignment="1" applyProtection="1">
      <alignment horizontal="center" vertical="center"/>
      <protection locked="0"/>
    </xf>
    <xf numFmtId="0" fontId="18" fillId="3" borderId="16" xfId="0" applyFont="1" applyFill="1" applyBorder="1" applyAlignment="1" applyProtection="1">
      <alignment horizontal="center" vertical="center"/>
      <protection locked="0"/>
    </xf>
    <xf numFmtId="0" fontId="18" fillId="3" borderId="12" xfId="0" applyFont="1" applyFill="1" applyBorder="1" applyAlignment="1" applyProtection="1">
      <alignment horizontal="center" vertical="center"/>
      <protection locked="0"/>
    </xf>
    <xf numFmtId="14" fontId="18" fillId="3" borderId="26" xfId="0" applyNumberFormat="1" applyFont="1" applyFill="1" applyBorder="1" applyAlignment="1" applyProtection="1">
      <alignment horizontal="center" vertical="center"/>
      <protection locked="0"/>
    </xf>
    <xf numFmtId="0" fontId="18" fillId="2" borderId="16" xfId="0" applyFont="1" applyFill="1" applyBorder="1" applyAlignment="1">
      <alignment horizontal="center" vertical="center"/>
    </xf>
    <xf numFmtId="0" fontId="0" fillId="3" borderId="26" xfId="0" quotePrefix="1" applyFill="1" applyBorder="1" applyAlignment="1" applyProtection="1">
      <alignment horizontal="center" vertical="center"/>
      <protection locked="0"/>
    </xf>
    <xf numFmtId="0" fontId="24" fillId="0" borderId="0" xfId="0" applyFont="1">
      <alignment vertical="center"/>
    </xf>
    <xf numFmtId="0" fontId="18" fillId="2" borderId="25" xfId="0" applyFont="1" applyFill="1" applyBorder="1" applyAlignment="1">
      <alignment horizontal="center" vertical="center"/>
    </xf>
    <xf numFmtId="0" fontId="25" fillId="0" borderId="0" xfId="0" applyFont="1" applyAlignment="1">
      <alignment horizontal="center" vertical="center"/>
    </xf>
    <xf numFmtId="6" fontId="1" fillId="0" borderId="11" xfId="1" applyNumberFormat="1" applyFont="1" applyBorder="1">
      <alignment vertical="center"/>
    </xf>
    <xf numFmtId="0" fontId="18" fillId="0" borderId="0" xfId="0" applyFont="1">
      <alignment vertical="center"/>
    </xf>
    <xf numFmtId="0" fontId="18" fillId="0" borderId="18" xfId="0" applyFont="1" applyBorder="1" applyAlignment="1">
      <alignment horizontal="center" vertical="center"/>
    </xf>
    <xf numFmtId="0" fontId="0" fillId="3" borderId="16" xfId="0" quotePrefix="1" applyFill="1" applyBorder="1" applyAlignment="1" applyProtection="1">
      <alignment horizontal="center" vertical="center"/>
      <protection locked="0"/>
    </xf>
    <xf numFmtId="0" fontId="0" fillId="3" borderId="35" xfId="0" applyFill="1" applyBorder="1" applyAlignment="1" applyProtection="1">
      <alignment horizontal="center" vertical="center"/>
      <protection locked="0"/>
    </xf>
    <xf numFmtId="0" fontId="0" fillId="3" borderId="12" xfId="0" quotePrefix="1" applyFill="1" applyBorder="1" applyAlignment="1" applyProtection="1">
      <alignment horizontal="center" vertical="center"/>
      <protection locked="0"/>
    </xf>
    <xf numFmtId="0" fontId="18" fillId="3" borderId="33" xfId="0" applyFont="1" applyFill="1" applyBorder="1" applyAlignment="1" applyProtection="1">
      <alignment horizontal="center" vertical="center"/>
      <protection locked="0"/>
    </xf>
    <xf numFmtId="0" fontId="0" fillId="3" borderId="33" xfId="0" quotePrefix="1" applyFill="1" applyBorder="1" applyAlignment="1" applyProtection="1">
      <alignment horizontal="center" vertical="center"/>
      <protection locked="0"/>
    </xf>
    <xf numFmtId="38" fontId="0" fillId="0" borderId="33" xfId="1" applyFont="1" applyBorder="1" applyAlignment="1">
      <alignment horizontal="center" vertical="center"/>
    </xf>
    <xf numFmtId="0" fontId="18" fillId="3" borderId="11" xfId="0" applyFont="1" applyFill="1" applyBorder="1" applyAlignment="1" applyProtection="1">
      <alignment horizontal="center" vertical="center"/>
      <protection locked="0"/>
    </xf>
    <xf numFmtId="0" fontId="0" fillId="3" borderId="11" xfId="0" quotePrefix="1" applyFill="1" applyBorder="1" applyAlignment="1" applyProtection="1">
      <alignment horizontal="center" vertical="center"/>
      <protection locked="0"/>
    </xf>
    <xf numFmtId="0" fontId="26" fillId="0" borderId="0" xfId="0" applyFont="1">
      <alignment vertical="center"/>
    </xf>
    <xf numFmtId="0" fontId="0" fillId="5" borderId="26" xfId="0" applyFill="1" applyBorder="1" applyAlignment="1" applyProtection="1">
      <alignment horizontal="center" vertical="center"/>
      <protection locked="0"/>
    </xf>
    <xf numFmtId="0" fontId="0" fillId="5" borderId="16" xfId="0" applyFill="1" applyBorder="1" applyAlignment="1" applyProtection="1">
      <alignment horizontal="center" vertical="center"/>
      <protection locked="0"/>
    </xf>
    <xf numFmtId="0" fontId="0" fillId="5" borderId="33" xfId="0" applyFill="1" applyBorder="1" applyAlignment="1" applyProtection="1">
      <alignment horizontal="center" vertical="center"/>
      <protection locked="0"/>
    </xf>
    <xf numFmtId="0" fontId="0" fillId="5" borderId="12" xfId="0" applyFill="1" applyBorder="1" applyAlignment="1" applyProtection="1">
      <alignment horizontal="center" vertical="center"/>
      <protection locked="0"/>
    </xf>
    <xf numFmtId="0" fontId="0" fillId="5" borderId="11" xfId="0" applyFill="1" applyBorder="1" applyAlignment="1" applyProtection="1">
      <alignment horizontal="center" vertical="center"/>
      <protection locked="0"/>
    </xf>
    <xf numFmtId="0" fontId="0" fillId="2" borderId="11" xfId="0" applyFill="1" applyBorder="1" applyAlignment="1">
      <alignment horizontal="center" vertical="center"/>
    </xf>
    <xf numFmtId="0" fontId="0" fillId="2" borderId="32" xfId="0" applyFill="1" applyBorder="1" applyAlignment="1">
      <alignment horizontal="center" vertical="center"/>
    </xf>
    <xf numFmtId="0" fontId="0" fillId="2" borderId="13" xfId="0" applyFill="1" applyBorder="1" applyAlignment="1">
      <alignment horizontal="center" vertical="center"/>
    </xf>
    <xf numFmtId="0" fontId="0" fillId="2" borderId="15" xfId="0" applyFill="1" applyBorder="1" applyAlignment="1">
      <alignment horizontal="center" vertical="center"/>
    </xf>
    <xf numFmtId="0" fontId="0" fillId="2" borderId="11" xfId="0" applyFill="1" applyBorder="1" applyAlignment="1">
      <alignment horizontal="center" vertical="top" wrapText="1"/>
    </xf>
    <xf numFmtId="0" fontId="0" fillId="2" borderId="32" xfId="0" applyFill="1" applyBorder="1" applyAlignment="1">
      <alignment horizontal="center" vertical="top"/>
    </xf>
    <xf numFmtId="0" fontId="0" fillId="2" borderId="16" xfId="0" applyFill="1" applyBorder="1" applyAlignment="1">
      <alignment horizontal="center" vertical="center"/>
    </xf>
    <xf numFmtId="0" fontId="0" fillId="0" borderId="16" xfId="0" applyBorder="1" applyAlignment="1">
      <alignment horizontal="center" vertical="center"/>
    </xf>
    <xf numFmtId="177" fontId="0" fillId="0" borderId="16" xfId="0" applyNumberFormat="1" applyBorder="1" applyAlignment="1">
      <alignment horizontal="center" vertical="center"/>
    </xf>
    <xf numFmtId="0" fontId="3" fillId="2" borderId="16"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9" fillId="0" borderId="16" xfId="2" applyFill="1" applyBorder="1" applyAlignment="1" applyProtection="1">
      <alignment horizontal="left" vertical="center" indent="1"/>
      <protection locked="0"/>
    </xf>
    <xf numFmtId="0" fontId="12" fillId="0" borderId="16" xfId="2" applyFont="1" applyFill="1" applyBorder="1" applyAlignment="1" applyProtection="1">
      <alignment horizontal="left" vertical="center" indent="1"/>
      <protection locked="0"/>
    </xf>
    <xf numFmtId="0" fontId="1" fillId="0" borderId="16" xfId="0" applyFont="1" applyBorder="1" applyAlignment="1" applyProtection="1">
      <alignment horizontal="left" vertical="center" wrapText="1" indent="1"/>
      <protection locked="0"/>
    </xf>
    <xf numFmtId="0" fontId="1" fillId="0" borderId="16" xfId="0" applyFont="1" applyBorder="1" applyAlignment="1" applyProtection="1">
      <alignment horizontal="left" vertical="center" indent="1"/>
      <protection locked="0"/>
    </xf>
    <xf numFmtId="0" fontId="1" fillId="2" borderId="11" xfId="0" applyFont="1" applyFill="1" applyBorder="1" applyAlignment="1">
      <alignment horizontal="center" vertical="center" textRotation="255" wrapText="1"/>
    </xf>
    <xf numFmtId="0" fontId="1" fillId="2" borderId="18" xfId="0" applyFont="1" applyFill="1" applyBorder="1" applyAlignment="1">
      <alignment horizontal="center" vertical="center" textRotation="255" wrapText="1"/>
    </xf>
    <xf numFmtId="0" fontId="1" fillId="2" borderId="12" xfId="0" applyFont="1" applyFill="1" applyBorder="1" applyAlignment="1">
      <alignment horizontal="center" vertical="center" textRotation="255" wrapText="1"/>
    </xf>
    <xf numFmtId="0" fontId="3" fillId="2" borderId="16" xfId="0" applyFont="1" applyFill="1" applyBorder="1" applyAlignment="1">
      <alignment horizontal="center" vertical="center" textRotation="255"/>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1" xfId="0" applyFont="1" applyBorder="1" applyAlignment="1">
      <alignment horizontal="center" vertical="center" wrapText="1"/>
    </xf>
    <xf numFmtId="0" fontId="3" fillId="3" borderId="16" xfId="0" applyFont="1" applyFill="1" applyBorder="1" applyAlignment="1" applyProtection="1">
      <alignment horizontal="center" vertical="center"/>
      <protection locked="0"/>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 fillId="0" borderId="19" xfId="0" applyFont="1" applyBorder="1" applyAlignment="1">
      <alignment horizontal="center" vertical="center"/>
    </xf>
    <xf numFmtId="0" fontId="1" fillId="0" borderId="20" xfId="0" applyFont="1" applyBorder="1" applyAlignment="1">
      <alignment horizontal="center" vertical="center"/>
    </xf>
    <xf numFmtId="177" fontId="10" fillId="0" borderId="22" xfId="1" applyNumberFormat="1" applyFont="1" applyBorder="1" applyAlignment="1">
      <alignment horizontal="right" vertical="center"/>
    </xf>
    <xf numFmtId="177" fontId="10" fillId="0" borderId="23" xfId="1" applyNumberFormat="1" applyFont="1" applyBorder="1" applyAlignment="1">
      <alignment horizontal="right" vertical="center"/>
    </xf>
    <xf numFmtId="177" fontId="10" fillId="0" borderId="24" xfId="1" applyNumberFormat="1" applyFont="1" applyBorder="1" applyAlignment="1">
      <alignment horizontal="right"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14" fontId="10" fillId="3" borderId="13" xfId="1" applyNumberFormat="1" applyFont="1" applyFill="1" applyBorder="1" applyAlignment="1" applyProtection="1">
      <alignment horizontal="center" vertical="center"/>
      <protection locked="0"/>
    </xf>
    <xf numFmtId="14" fontId="10" fillId="3" borderId="14" xfId="1" applyNumberFormat="1" applyFont="1" applyFill="1" applyBorder="1" applyAlignment="1" applyProtection="1">
      <alignment horizontal="center" vertical="center"/>
      <protection locked="0"/>
    </xf>
    <xf numFmtId="14" fontId="10" fillId="3" borderId="15" xfId="1" applyNumberFormat="1" applyFont="1" applyFill="1" applyBorder="1" applyAlignment="1" applyProtection="1">
      <alignment horizontal="center" vertical="center"/>
      <protection locked="0"/>
    </xf>
    <xf numFmtId="14" fontId="23" fillId="3" borderId="13" xfId="1" applyNumberFormat="1" applyFont="1" applyFill="1" applyBorder="1" applyAlignment="1" applyProtection="1">
      <alignment horizontal="center" vertical="center"/>
      <protection locked="0"/>
    </xf>
    <xf numFmtId="179" fontId="21" fillId="3" borderId="13" xfId="0" applyNumberFormat="1" applyFont="1" applyFill="1" applyBorder="1" applyAlignment="1" applyProtection="1">
      <alignment horizontal="center" vertical="center"/>
      <protection locked="0"/>
    </xf>
    <xf numFmtId="179" fontId="1" fillId="3" borderId="14" xfId="0" applyNumberFormat="1" applyFont="1" applyFill="1" applyBorder="1" applyAlignment="1" applyProtection="1">
      <alignment horizontal="center" vertical="center"/>
      <protection locked="0"/>
    </xf>
    <xf numFmtId="179" fontId="1" fillId="3" borderId="15" xfId="0" applyNumberFormat="1" applyFont="1" applyFill="1" applyBorder="1" applyAlignment="1" applyProtection="1">
      <alignment horizontal="center" vertical="center"/>
      <protection locked="0"/>
    </xf>
    <xf numFmtId="0" fontId="21" fillId="3" borderId="13" xfId="0" applyFont="1" applyFill="1" applyBorder="1" applyAlignment="1" applyProtection="1">
      <alignment horizontal="center" vertical="center" wrapText="1"/>
      <protection locked="0"/>
    </xf>
    <xf numFmtId="0" fontId="1" fillId="3" borderId="14" xfId="0" applyFont="1" applyFill="1" applyBorder="1" applyAlignment="1" applyProtection="1">
      <alignment horizontal="center" vertical="center" wrapText="1"/>
      <protection locked="0"/>
    </xf>
    <xf numFmtId="0" fontId="1" fillId="3" borderId="15" xfId="0" applyFont="1" applyFill="1" applyBorder="1" applyAlignment="1" applyProtection="1">
      <alignment horizontal="center" vertical="center" wrapText="1"/>
      <protection locked="0"/>
    </xf>
    <xf numFmtId="0" fontId="1" fillId="3" borderId="13"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protection locked="0"/>
    </xf>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21" fillId="3" borderId="13" xfId="0" applyFont="1" applyFill="1" applyBorder="1" applyAlignment="1" applyProtection="1">
      <alignment horizontal="center" vertical="center"/>
      <protection locked="0"/>
    </xf>
    <xf numFmtId="180" fontId="22" fillId="3" borderId="13" xfId="2" applyNumberFormat="1" applyFont="1" applyFill="1" applyBorder="1" applyAlignment="1" applyProtection="1">
      <alignment horizontal="center" vertical="center"/>
      <protection locked="0"/>
    </xf>
    <xf numFmtId="180" fontId="1" fillId="3" borderId="14" xfId="0" applyNumberFormat="1" applyFont="1" applyFill="1" applyBorder="1" applyAlignment="1" applyProtection="1">
      <alignment horizontal="center" vertical="center"/>
      <protection locked="0"/>
    </xf>
    <xf numFmtId="180" fontId="1" fillId="3" borderId="15" xfId="0" applyNumberFormat="1" applyFont="1" applyFill="1" applyBorder="1" applyAlignment="1" applyProtection="1">
      <alignment horizontal="center" vertical="center"/>
      <protection locked="0"/>
    </xf>
    <xf numFmtId="0" fontId="21" fillId="3" borderId="14" xfId="0" applyFont="1" applyFill="1" applyBorder="1" applyAlignment="1" applyProtection="1">
      <alignment horizontal="center" vertical="center"/>
      <protection locked="0"/>
    </xf>
    <xf numFmtId="0" fontId="21" fillId="3" borderId="15" xfId="0" applyFont="1" applyFill="1" applyBorder="1" applyAlignment="1" applyProtection="1">
      <alignment horizontal="center" vertical="center"/>
      <protection locked="0"/>
    </xf>
    <xf numFmtId="0" fontId="7" fillId="0" borderId="0" xfId="0" applyFont="1" applyAlignment="1">
      <alignment horizontal="center" vertical="center" wrapText="1"/>
    </xf>
    <xf numFmtId="0" fontId="7" fillId="0" borderId="17" xfId="0" applyFont="1" applyBorder="1" applyAlignment="1">
      <alignment horizontal="center" vertical="center" wrapText="1"/>
    </xf>
    <xf numFmtId="0" fontId="3" fillId="0" borderId="16" xfId="0" applyFont="1" applyBorder="1" applyAlignment="1">
      <alignment horizontal="center" vertical="center"/>
    </xf>
    <xf numFmtId="177" fontId="3" fillId="0" borderId="16" xfId="0" applyNumberFormat="1"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1" xfId="0" applyFont="1" applyBorder="1" applyAlignment="1">
      <alignment horizontal="left" vertical="center"/>
    </xf>
    <xf numFmtId="0" fontId="5" fillId="0" borderId="6"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7" fillId="0" borderId="1"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177" fontId="3" fillId="0" borderId="2" xfId="0" applyNumberFormat="1" applyFont="1" applyBorder="1" applyAlignment="1">
      <alignment horizontal="center" vertical="center"/>
    </xf>
    <xf numFmtId="177" fontId="3" fillId="0" borderId="4" xfId="0" applyNumberFormat="1" applyFont="1" applyBorder="1" applyAlignment="1">
      <alignment horizontal="center" vertical="center"/>
    </xf>
    <xf numFmtId="177" fontId="3" fillId="0" borderId="3" xfId="0" applyNumberFormat="1" applyFont="1" applyBorder="1" applyAlignment="1">
      <alignment horizontal="center" vertical="center"/>
    </xf>
    <xf numFmtId="177" fontId="3" fillId="0" borderId="5" xfId="0" applyNumberFormat="1" applyFont="1" applyBorder="1" applyAlignment="1">
      <alignment horizontal="center" vertical="center"/>
    </xf>
    <xf numFmtId="177" fontId="3" fillId="0" borderId="1" xfId="0" applyNumberFormat="1" applyFont="1" applyBorder="1" applyAlignment="1">
      <alignment horizontal="center" vertical="center"/>
    </xf>
    <xf numFmtId="177" fontId="3" fillId="0" borderId="6" xfId="0" applyNumberFormat="1" applyFont="1" applyBorder="1" applyAlignment="1">
      <alignment horizontal="center" vertical="center"/>
    </xf>
    <xf numFmtId="0" fontId="2" fillId="0" borderId="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1" xfId="0" applyNumberFormat="1" applyFont="1" applyBorder="1" applyAlignment="1">
      <alignment horizontal="center" vertical="center"/>
    </xf>
    <xf numFmtId="176" fontId="3" fillId="0" borderId="6" xfId="0" applyNumberFormat="1" applyFont="1" applyBorder="1" applyAlignment="1">
      <alignment horizontal="center" vertical="center"/>
    </xf>
    <xf numFmtId="14" fontId="3" fillId="0" borderId="2" xfId="0" applyNumberFormat="1"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27</xdr:row>
          <xdr:rowOff>205740</xdr:rowOff>
        </xdr:from>
        <xdr:to>
          <xdr:col>1</xdr:col>
          <xdr:colOff>1638300</xdr:colOff>
          <xdr:row>29</xdr:row>
          <xdr:rowOff>91440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ja-JP" altLang="en-US" sz="1200" b="0" i="0" u="none" strike="noStrike" baseline="0">
                  <a:solidFill>
                    <a:srgbClr val="000000"/>
                  </a:solidFill>
                  <a:latin typeface="游ゴシック"/>
                  <a:ea typeface="游ゴシック"/>
                </a:rPr>
                <a:t>大会参加誓約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190500</xdr:rowOff>
        </xdr:from>
        <xdr:to>
          <xdr:col>4</xdr:col>
          <xdr:colOff>1729740</xdr:colOff>
          <xdr:row>29</xdr:row>
          <xdr:rowOff>91440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50292" rIns="0" bIns="50292" anchor="ctr" upright="1"/>
            <a:lstStyle/>
            <a:p>
              <a:pPr algn="l" rtl="0">
                <a:defRPr sz="1000"/>
              </a:pPr>
              <a:r>
                <a:rPr lang="ja-JP" altLang="en-US" sz="1200" b="0" i="0" u="none" strike="noStrike" baseline="0">
                  <a:solidFill>
                    <a:srgbClr val="000000"/>
                  </a:solidFill>
                  <a:latin typeface="游ゴシック"/>
                  <a:ea typeface="游ゴシック"/>
                </a:rPr>
                <a:t>新型コロナ感染症対策に関する誓約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ibaraki@yahoo.co.jp?subject=&#33576;&#22478;&#30476;&#22823;&#20250;&#12456;&#12531;&#12488;&#12522;&#12540;&#25552;&#20986;" TargetMode="External"/><Relationship Id="rId1" Type="http://schemas.openxmlformats.org/officeDocument/2006/relationships/hyperlink" Target="mailto:ibaraki_ef@yahoo.c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
  <sheetViews>
    <sheetView tabSelected="1" zoomScale="125" workbookViewId="0">
      <selection activeCell="B4" sqref="B4"/>
    </sheetView>
  </sheetViews>
  <sheetFormatPr defaultColWidth="10.81640625" defaultRowHeight="19.8"/>
  <cols>
    <col min="1" max="1" width="4.54296875" customWidth="1"/>
    <col min="2" max="2" width="17.26953125" style="82" customWidth="1"/>
    <col min="3" max="3" width="17.1796875" style="82" customWidth="1"/>
    <col min="4" max="4" width="11.453125" style="82" bestFit="1" customWidth="1"/>
    <col min="5" max="5" width="10.26953125" style="82" bestFit="1" customWidth="1"/>
    <col min="6" max="7" width="5.1796875" style="82" bestFit="1" customWidth="1"/>
    <col min="8" max="8" width="16.1796875" style="82" customWidth="1"/>
    <col min="9" max="9" width="10.26953125" style="82" bestFit="1" customWidth="1"/>
    <col min="11" max="11" width="9.26953125" bestFit="1" customWidth="1"/>
    <col min="12" max="12" width="6.81640625" bestFit="1" customWidth="1"/>
    <col min="13" max="13" width="15.7265625" bestFit="1" customWidth="1"/>
    <col min="14" max="14" width="6.81640625" bestFit="1" customWidth="1"/>
  </cols>
  <sheetData>
    <row r="1" spans="1:14" ht="21">
      <c r="A1" s="72" t="s">
        <v>149</v>
      </c>
      <c r="G1" s="94"/>
      <c r="H1" s="94"/>
    </row>
    <row r="2" spans="1:14" ht="20.399999999999999" thickBot="1">
      <c r="A2" s="30" t="s">
        <v>0</v>
      </c>
      <c r="B2" s="30" t="s">
        <v>1</v>
      </c>
      <c r="C2" s="30" t="s">
        <v>2</v>
      </c>
      <c r="D2" s="30" t="s">
        <v>3</v>
      </c>
      <c r="E2" s="30" t="s">
        <v>4</v>
      </c>
      <c r="F2" s="30" t="s">
        <v>5</v>
      </c>
      <c r="G2" s="30" t="s">
        <v>6</v>
      </c>
      <c r="H2" s="93" t="s">
        <v>147</v>
      </c>
      <c r="I2" s="30" t="s">
        <v>8</v>
      </c>
      <c r="J2" s="71"/>
      <c r="K2" s="71"/>
      <c r="L2" s="71"/>
      <c r="M2" s="71"/>
      <c r="N2" s="71"/>
    </row>
    <row r="3" spans="1:14">
      <c r="A3" s="31" t="s">
        <v>9</v>
      </c>
      <c r="B3" s="31" t="s">
        <v>10</v>
      </c>
      <c r="C3" s="31" t="s">
        <v>11</v>
      </c>
      <c r="D3" s="31">
        <v>29986</v>
      </c>
      <c r="E3" s="31" t="s">
        <v>12</v>
      </c>
      <c r="F3" s="31" t="s">
        <v>13</v>
      </c>
      <c r="G3" s="31">
        <v>26</v>
      </c>
      <c r="H3" s="31" t="s">
        <v>14</v>
      </c>
      <c r="I3" s="31" t="s">
        <v>15</v>
      </c>
      <c r="J3" s="71"/>
      <c r="K3" s="71" t="s">
        <v>16</v>
      </c>
      <c r="L3" s="71" t="s">
        <v>13</v>
      </c>
      <c r="M3" s="71" t="s">
        <v>17</v>
      </c>
      <c r="N3" s="71" t="s">
        <v>15</v>
      </c>
    </row>
    <row r="4" spans="1:14">
      <c r="A4" s="34">
        <v>1</v>
      </c>
      <c r="B4" s="86"/>
      <c r="C4" s="86"/>
      <c r="D4" s="35"/>
      <c r="E4" s="35"/>
      <c r="F4" s="35"/>
      <c r="G4" s="35"/>
      <c r="H4" s="35"/>
      <c r="I4" s="35"/>
      <c r="J4" s="71"/>
      <c r="K4" s="71" t="s">
        <v>12</v>
      </c>
      <c r="L4" s="71" t="s">
        <v>18</v>
      </c>
      <c r="M4" s="71" t="s">
        <v>14</v>
      </c>
      <c r="N4" s="71" t="s">
        <v>19</v>
      </c>
    </row>
    <row r="5" spans="1:14">
      <c r="A5" s="39">
        <v>2</v>
      </c>
      <c r="B5" s="87"/>
      <c r="C5" s="87"/>
      <c r="D5" s="44"/>
      <c r="E5" s="44"/>
      <c r="F5" s="44"/>
      <c r="G5" s="44"/>
      <c r="H5" s="44"/>
      <c r="I5" s="44"/>
      <c r="J5" s="71"/>
      <c r="K5" s="71" t="s">
        <v>20</v>
      </c>
      <c r="L5" s="71" t="s">
        <v>21</v>
      </c>
      <c r="M5" s="71"/>
      <c r="N5" s="71"/>
    </row>
    <row r="6" spans="1:14">
      <c r="A6" s="39">
        <v>3</v>
      </c>
      <c r="B6" s="87"/>
      <c r="C6" s="87"/>
      <c r="D6" s="44"/>
      <c r="E6" s="44"/>
      <c r="F6" s="44"/>
      <c r="G6" s="44"/>
      <c r="H6" s="44"/>
      <c r="I6" s="44"/>
      <c r="J6" s="71"/>
      <c r="K6" s="71" t="s">
        <v>22</v>
      </c>
      <c r="L6" s="71"/>
      <c r="M6" s="71"/>
      <c r="N6" s="71"/>
    </row>
    <row r="7" spans="1:14">
      <c r="A7" s="39">
        <v>4</v>
      </c>
      <c r="B7" s="44"/>
      <c r="C7" s="44"/>
      <c r="D7" s="44"/>
      <c r="E7" s="44"/>
      <c r="F7" s="44"/>
      <c r="G7" s="44"/>
      <c r="H7" s="44"/>
      <c r="I7" s="44"/>
      <c r="J7" s="71"/>
      <c r="K7" s="71" t="s">
        <v>23</v>
      </c>
      <c r="L7" s="71"/>
      <c r="M7" s="71"/>
      <c r="N7" s="71"/>
    </row>
    <row r="8" spans="1:14">
      <c r="A8" s="83">
        <v>5</v>
      </c>
      <c r="B8" s="74"/>
      <c r="C8" s="74"/>
      <c r="D8" s="74"/>
      <c r="E8" s="74"/>
      <c r="F8" s="74"/>
      <c r="G8" s="74"/>
      <c r="H8" s="74"/>
      <c r="I8" s="74"/>
    </row>
    <row r="9" spans="1:14">
      <c r="A9" s="37">
        <v>6</v>
      </c>
      <c r="B9" s="38"/>
      <c r="C9" s="38"/>
      <c r="D9" s="38"/>
      <c r="E9" s="38"/>
      <c r="F9" s="38"/>
      <c r="G9" s="38"/>
      <c r="H9" s="38"/>
      <c r="I9" s="38"/>
    </row>
    <row r="10" spans="1:14">
      <c r="A10" s="39">
        <v>7</v>
      </c>
      <c r="B10" s="44"/>
      <c r="C10" s="44"/>
      <c r="D10" s="44"/>
      <c r="E10" s="44"/>
      <c r="F10" s="44"/>
      <c r="G10" s="44"/>
      <c r="H10" s="44"/>
      <c r="I10" s="44"/>
    </row>
    <row r="11" spans="1:14">
      <c r="A11" s="39">
        <v>8</v>
      </c>
      <c r="B11" s="44"/>
      <c r="C11" s="44"/>
      <c r="D11" s="44"/>
      <c r="E11" s="44"/>
      <c r="F11" s="44"/>
      <c r="G11" s="44"/>
      <c r="H11" s="44"/>
      <c r="I11" s="44"/>
    </row>
    <row r="12" spans="1:14">
      <c r="A12" s="39">
        <v>9</v>
      </c>
      <c r="B12" s="44"/>
      <c r="C12" s="44"/>
      <c r="D12" s="44"/>
      <c r="E12" s="44"/>
      <c r="F12" s="44"/>
      <c r="G12" s="44"/>
      <c r="H12" s="44"/>
      <c r="I12" s="44"/>
    </row>
    <row r="13" spans="1:14">
      <c r="A13" s="73">
        <v>10</v>
      </c>
      <c r="B13" s="75"/>
      <c r="C13" s="75"/>
      <c r="D13" s="75"/>
      <c r="E13" s="75"/>
      <c r="F13" s="75"/>
      <c r="G13" s="75"/>
      <c r="H13" s="75"/>
      <c r="I13" s="75"/>
    </row>
    <row r="14" spans="1:14">
      <c r="A14" s="34">
        <v>11</v>
      </c>
      <c r="B14" s="35"/>
      <c r="C14" s="35"/>
      <c r="D14" s="35"/>
      <c r="E14" s="35"/>
      <c r="F14" s="35"/>
      <c r="G14" s="35"/>
      <c r="H14" s="35"/>
      <c r="I14" s="35"/>
    </row>
    <row r="15" spans="1:14">
      <c r="A15" s="39">
        <v>12</v>
      </c>
      <c r="B15" s="44"/>
      <c r="C15" s="44"/>
      <c r="D15" s="44"/>
      <c r="E15" s="44"/>
      <c r="F15" s="44"/>
      <c r="G15" s="44"/>
      <c r="H15" s="44"/>
      <c r="I15" s="44"/>
    </row>
    <row r="16" spans="1:14">
      <c r="A16" s="39">
        <v>13</v>
      </c>
      <c r="B16" s="44"/>
      <c r="C16" s="44"/>
      <c r="D16" s="44"/>
      <c r="E16" s="44"/>
      <c r="F16" s="44"/>
      <c r="G16" s="44"/>
      <c r="H16" s="44"/>
      <c r="I16" s="44"/>
    </row>
    <row r="17" spans="1:9">
      <c r="A17" s="39">
        <v>14</v>
      </c>
      <c r="B17" s="44"/>
      <c r="C17" s="44"/>
      <c r="D17" s="44"/>
      <c r="E17" s="44"/>
      <c r="F17" s="44"/>
      <c r="G17" s="44"/>
      <c r="H17" s="44"/>
      <c r="I17" s="44"/>
    </row>
    <row r="18" spans="1:9">
      <c r="A18" s="83">
        <v>15</v>
      </c>
      <c r="B18" s="74"/>
      <c r="C18" s="74"/>
      <c r="D18" s="74"/>
      <c r="E18" s="74"/>
      <c r="F18" s="74"/>
      <c r="G18" s="74"/>
      <c r="H18" s="74"/>
      <c r="I18" s="74"/>
    </row>
    <row r="19" spans="1:9">
      <c r="A19" s="37">
        <v>16</v>
      </c>
      <c r="B19" s="38"/>
      <c r="C19" s="38"/>
      <c r="D19" s="38"/>
      <c r="E19" s="38"/>
      <c r="F19" s="38"/>
      <c r="G19" s="38"/>
      <c r="H19" s="38"/>
      <c r="I19" s="38"/>
    </row>
    <row r="20" spans="1:9">
      <c r="A20" s="39">
        <v>17</v>
      </c>
      <c r="B20" s="44"/>
      <c r="C20" s="44"/>
      <c r="D20" s="44"/>
      <c r="E20" s="44"/>
      <c r="F20" s="44"/>
      <c r="G20" s="44"/>
      <c r="H20" s="44"/>
      <c r="I20" s="44"/>
    </row>
    <row r="21" spans="1:9">
      <c r="A21" s="39">
        <v>18</v>
      </c>
      <c r="B21" s="44"/>
      <c r="C21" s="44"/>
      <c r="D21" s="44"/>
      <c r="E21" s="44"/>
      <c r="F21" s="44"/>
      <c r="G21" s="44"/>
      <c r="H21" s="44"/>
      <c r="I21" s="44"/>
    </row>
    <row r="22" spans="1:9">
      <c r="A22" s="39">
        <v>19</v>
      </c>
      <c r="B22" s="44"/>
      <c r="C22" s="44"/>
      <c r="D22" s="44"/>
      <c r="E22" s="44"/>
      <c r="F22" s="44"/>
      <c r="G22" s="44"/>
      <c r="H22" s="44"/>
      <c r="I22" s="44"/>
    </row>
    <row r="23" spans="1:9">
      <c r="A23" s="73">
        <v>20</v>
      </c>
      <c r="B23" s="75"/>
      <c r="C23" s="75"/>
      <c r="D23" s="75"/>
      <c r="E23" s="75"/>
      <c r="F23" s="75"/>
      <c r="G23" s="75"/>
      <c r="H23" s="75"/>
      <c r="I23" s="75"/>
    </row>
    <row r="24" spans="1:9">
      <c r="A24" s="34">
        <v>21</v>
      </c>
      <c r="B24" s="35"/>
      <c r="C24" s="35"/>
      <c r="D24" s="35"/>
      <c r="E24" s="35"/>
      <c r="F24" s="35"/>
      <c r="G24" s="35"/>
      <c r="H24" s="35"/>
      <c r="I24" s="35"/>
    </row>
    <row r="25" spans="1:9">
      <c r="A25" s="39">
        <v>22</v>
      </c>
      <c r="B25" s="44"/>
      <c r="C25" s="44"/>
      <c r="D25" s="44"/>
      <c r="E25" s="44"/>
      <c r="F25" s="44"/>
      <c r="G25" s="44"/>
      <c r="H25" s="44"/>
      <c r="I25" s="44"/>
    </row>
    <row r="26" spans="1:9">
      <c r="A26" s="39">
        <v>23</v>
      </c>
      <c r="B26" s="44"/>
      <c r="C26" s="44"/>
      <c r="D26" s="44"/>
      <c r="E26" s="44"/>
      <c r="F26" s="44"/>
      <c r="G26" s="44"/>
      <c r="H26" s="44"/>
      <c r="I26" s="44"/>
    </row>
    <row r="27" spans="1:9">
      <c r="A27" s="39">
        <v>24</v>
      </c>
      <c r="B27" s="44"/>
      <c r="C27" s="44"/>
      <c r="D27" s="44"/>
      <c r="E27" s="44"/>
      <c r="F27" s="44"/>
      <c r="G27" s="44"/>
      <c r="H27" s="44"/>
      <c r="I27" s="44"/>
    </row>
    <row r="28" spans="1:9">
      <c r="A28" s="83">
        <v>25</v>
      </c>
      <c r="B28" s="74"/>
      <c r="C28" s="74"/>
      <c r="D28" s="74"/>
      <c r="E28" s="74"/>
      <c r="F28" s="74"/>
      <c r="G28" s="74"/>
      <c r="H28" s="74"/>
      <c r="I28" s="74"/>
    </row>
    <row r="29" spans="1:9">
      <c r="A29" s="37">
        <v>26</v>
      </c>
      <c r="B29" s="38"/>
      <c r="C29" s="38"/>
      <c r="D29" s="38"/>
      <c r="E29" s="38"/>
      <c r="F29" s="38"/>
      <c r="G29" s="38"/>
      <c r="H29" s="38"/>
      <c r="I29" s="38"/>
    </row>
    <row r="30" spans="1:9">
      <c r="A30" s="39">
        <v>27</v>
      </c>
      <c r="B30" s="44"/>
      <c r="C30" s="44"/>
      <c r="D30" s="44"/>
      <c r="E30" s="44"/>
      <c r="F30" s="44"/>
      <c r="G30" s="44"/>
      <c r="H30" s="44"/>
      <c r="I30" s="44"/>
    </row>
    <row r="31" spans="1:9">
      <c r="A31" s="39">
        <v>28</v>
      </c>
      <c r="B31" s="44"/>
      <c r="C31" s="44"/>
      <c r="D31" s="44"/>
      <c r="E31" s="44"/>
      <c r="F31" s="44"/>
      <c r="G31" s="44"/>
      <c r="H31" s="44"/>
      <c r="I31" s="44"/>
    </row>
    <row r="32" spans="1:9">
      <c r="A32" s="39">
        <v>29</v>
      </c>
      <c r="B32" s="44"/>
      <c r="C32" s="44"/>
      <c r="D32" s="44"/>
      <c r="E32" s="44"/>
      <c r="F32" s="44"/>
      <c r="G32" s="44"/>
      <c r="H32" s="44"/>
      <c r="I32" s="44"/>
    </row>
    <row r="33" spans="1:9">
      <c r="A33" s="84">
        <v>30</v>
      </c>
      <c r="B33" s="85"/>
      <c r="C33" s="85"/>
      <c r="D33" s="85"/>
      <c r="E33" s="85"/>
      <c r="F33" s="85"/>
      <c r="G33" s="85"/>
      <c r="H33" s="85"/>
      <c r="I33" s="85"/>
    </row>
  </sheetData>
  <sheetProtection sheet="1" objects="1" scenarios="1" selectLockedCells="1"/>
  <phoneticPr fontId="20"/>
  <dataValidations count="4">
    <dataValidation type="list" allowBlank="1" showInputMessage="1" showErrorMessage="1" sqref="E3:E33" xr:uid="{00000000-0002-0000-0000-000000000000}">
      <formula1>$K$3:$K$7</formula1>
    </dataValidation>
    <dataValidation type="list" allowBlank="1" showInputMessage="1" showErrorMessage="1" sqref="I3:I33" xr:uid="{00000000-0002-0000-0000-000001000000}">
      <formula1>$N$3:$N$4</formula1>
    </dataValidation>
    <dataValidation type="list" allowBlank="1" showInputMessage="1" showErrorMessage="1" sqref="F3:F33" xr:uid="{00000000-0002-0000-0000-000002000000}">
      <formula1>$L$3:$L$7</formula1>
    </dataValidation>
    <dataValidation type="list" allowBlank="1" showInputMessage="1" showErrorMessage="1" sqref="H3:H33" xr:uid="{00000000-0002-0000-0000-000003000000}">
      <formula1>$M$3:$M$5</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4"/>
  <sheetViews>
    <sheetView zoomScale="113" workbookViewId="0">
      <selection activeCell="B5" sqref="B5"/>
    </sheetView>
  </sheetViews>
  <sheetFormatPr defaultColWidth="10.81640625" defaultRowHeight="19.8"/>
  <cols>
    <col min="1" max="1" width="4.453125" customWidth="1"/>
    <col min="2" max="3" width="21.54296875" customWidth="1"/>
    <col min="5" max="5" width="8.54296875" bestFit="1" customWidth="1"/>
    <col min="6" max="8" width="7.81640625" customWidth="1"/>
    <col min="9" max="9" width="17.81640625" customWidth="1"/>
    <col min="10" max="10" width="20.453125" customWidth="1"/>
    <col min="11" max="11" width="18.1796875" customWidth="1"/>
    <col min="14" max="14" width="19.453125" customWidth="1"/>
    <col min="15" max="15" width="10.81640625" hidden="1" customWidth="1"/>
  </cols>
  <sheetData>
    <row r="1" spans="1:21" ht="21">
      <c r="A1" s="72" t="str">
        <f>参加選手登録表!A1</f>
        <v>令和5年度　県民総合体育大会兼国民体育大会茨城県大会</v>
      </c>
    </row>
    <row r="2" spans="1:21" ht="19.05" customHeight="1">
      <c r="A2" s="112" t="s">
        <v>0</v>
      </c>
      <c r="B2" s="112" t="s">
        <v>24</v>
      </c>
      <c r="C2" s="116" t="s">
        <v>25</v>
      </c>
      <c r="D2" s="112" t="s">
        <v>3</v>
      </c>
      <c r="E2" s="112" t="s">
        <v>26</v>
      </c>
      <c r="F2" s="112" t="s">
        <v>5</v>
      </c>
      <c r="G2" s="112" t="s">
        <v>6</v>
      </c>
      <c r="H2" s="112" t="s">
        <v>27</v>
      </c>
      <c r="I2" s="112" t="s">
        <v>28</v>
      </c>
      <c r="J2" s="112" t="s">
        <v>29</v>
      </c>
      <c r="K2" s="112" t="s">
        <v>30</v>
      </c>
      <c r="L2" s="114" t="s">
        <v>31</v>
      </c>
      <c r="M2" s="115"/>
      <c r="N2" s="112" t="s">
        <v>32</v>
      </c>
      <c r="O2" s="112"/>
      <c r="P2" s="71"/>
      <c r="Q2" s="71"/>
      <c r="R2" s="71"/>
      <c r="S2" s="71"/>
      <c r="T2" s="71"/>
      <c r="U2" s="71"/>
    </row>
    <row r="3" spans="1:21" ht="19.05" customHeight="1">
      <c r="A3" s="113"/>
      <c r="B3" s="113"/>
      <c r="C3" s="117"/>
      <c r="D3" s="113"/>
      <c r="E3" s="113"/>
      <c r="F3" s="113"/>
      <c r="G3" s="113"/>
      <c r="H3" s="113"/>
      <c r="I3" s="113"/>
      <c r="J3" s="113"/>
      <c r="K3" s="113"/>
      <c r="L3" s="30" t="s">
        <v>33</v>
      </c>
      <c r="M3" s="30" t="s">
        <v>34</v>
      </c>
      <c r="N3" s="113"/>
      <c r="O3" s="113"/>
      <c r="P3" s="71"/>
      <c r="Q3" s="71" t="s">
        <v>35</v>
      </c>
      <c r="R3" s="71" t="s">
        <v>36</v>
      </c>
      <c r="S3" s="71" t="s">
        <v>37</v>
      </c>
      <c r="T3" s="71"/>
      <c r="U3" s="71"/>
    </row>
    <row r="4" spans="1:21">
      <c r="A4" s="31" t="s">
        <v>9</v>
      </c>
      <c r="B4" s="31" t="s">
        <v>38</v>
      </c>
      <c r="C4" s="31"/>
      <c r="D4" s="31">
        <v>56570</v>
      </c>
      <c r="E4" s="31" t="s">
        <v>36</v>
      </c>
      <c r="F4" s="73" t="s">
        <v>35</v>
      </c>
      <c r="G4" s="31">
        <v>14</v>
      </c>
      <c r="H4" s="31" t="s">
        <v>39</v>
      </c>
      <c r="I4" s="31" t="s">
        <v>40</v>
      </c>
      <c r="J4" s="31" t="s">
        <v>41</v>
      </c>
      <c r="K4" s="31" t="s">
        <v>42</v>
      </c>
      <c r="L4" s="78">
        <v>44682</v>
      </c>
      <c r="M4" s="78">
        <v>44835</v>
      </c>
      <c r="N4" s="31" t="s">
        <v>37</v>
      </c>
      <c r="O4" s="31"/>
      <c r="P4" s="71"/>
      <c r="Q4" s="71" t="s">
        <v>43</v>
      </c>
      <c r="R4" s="71" t="s">
        <v>44</v>
      </c>
      <c r="S4" s="71" t="s">
        <v>45</v>
      </c>
      <c r="T4" s="71"/>
      <c r="U4" s="71"/>
    </row>
    <row r="5" spans="1:21">
      <c r="A5" s="34">
        <v>1</v>
      </c>
      <c r="B5" s="86"/>
      <c r="C5" s="86"/>
      <c r="D5" s="35"/>
      <c r="E5" s="35"/>
      <c r="F5" s="35"/>
      <c r="G5" s="35"/>
      <c r="H5" s="86"/>
      <c r="I5" s="86"/>
      <c r="J5" s="86"/>
      <c r="K5" s="86"/>
      <c r="L5" s="89"/>
      <c r="M5" s="36"/>
      <c r="N5" s="35"/>
      <c r="O5" s="34"/>
      <c r="P5" s="71"/>
      <c r="Q5" s="71" t="s">
        <v>46</v>
      </c>
      <c r="R5" s="71" t="s">
        <v>47</v>
      </c>
      <c r="S5" s="71"/>
      <c r="T5" s="71"/>
      <c r="U5" s="71"/>
    </row>
    <row r="6" spans="1:21">
      <c r="A6" s="37">
        <v>2</v>
      </c>
      <c r="B6" s="88"/>
      <c r="C6" s="38"/>
      <c r="D6" s="38"/>
      <c r="E6" s="38"/>
      <c r="F6" s="44"/>
      <c r="G6" s="38"/>
      <c r="H6" s="88"/>
      <c r="I6" s="88"/>
      <c r="J6" s="88"/>
      <c r="K6" s="88"/>
      <c r="L6" s="40"/>
      <c r="M6" s="40"/>
      <c r="N6" s="38"/>
      <c r="O6" s="37"/>
      <c r="P6" s="71"/>
      <c r="Q6" s="71"/>
      <c r="R6" s="71" t="s">
        <v>48</v>
      </c>
      <c r="S6" s="71"/>
      <c r="T6" s="71"/>
      <c r="U6" s="71"/>
    </row>
    <row r="7" spans="1:21">
      <c r="A7" s="37">
        <v>3</v>
      </c>
      <c r="B7" s="88"/>
      <c r="C7" s="38"/>
      <c r="D7" s="38"/>
      <c r="E7" s="38"/>
      <c r="F7" s="44"/>
      <c r="G7" s="38"/>
      <c r="H7" s="88"/>
      <c r="I7" s="88"/>
      <c r="J7" s="88"/>
      <c r="K7" s="88"/>
      <c r="L7" s="40"/>
      <c r="M7" s="40"/>
      <c r="N7" s="38"/>
      <c r="O7" s="37"/>
      <c r="P7" s="71"/>
      <c r="Q7" s="71"/>
      <c r="R7" s="71" t="s">
        <v>49</v>
      </c>
      <c r="S7" s="71"/>
      <c r="T7" s="71"/>
      <c r="U7" s="71"/>
    </row>
    <row r="8" spans="1:21">
      <c r="A8" s="37">
        <v>4</v>
      </c>
      <c r="B8" s="38"/>
      <c r="C8" s="38"/>
      <c r="D8" s="38"/>
      <c r="E8" s="38"/>
      <c r="F8" s="44"/>
      <c r="G8" s="38"/>
      <c r="H8" s="38"/>
      <c r="I8" s="38"/>
      <c r="J8" s="38"/>
      <c r="K8" s="38"/>
      <c r="L8" s="40"/>
      <c r="M8" s="40"/>
      <c r="N8" s="38"/>
      <c r="O8" s="37"/>
      <c r="P8" s="71"/>
      <c r="Q8" s="71"/>
      <c r="R8" s="71" t="s">
        <v>50</v>
      </c>
      <c r="S8" s="71"/>
      <c r="T8" s="71"/>
      <c r="U8" s="71"/>
    </row>
    <row r="9" spans="1:21" ht="20.399999999999999" thickBot="1">
      <c r="A9" s="41">
        <v>5</v>
      </c>
      <c r="B9" s="42"/>
      <c r="C9" s="42"/>
      <c r="D9" s="42"/>
      <c r="E9" s="42"/>
      <c r="F9" s="74"/>
      <c r="G9" s="42"/>
      <c r="H9" s="42"/>
      <c r="I9" s="42"/>
      <c r="J9" s="42"/>
      <c r="K9" s="42"/>
      <c r="L9" s="43"/>
      <c r="M9" s="43"/>
      <c r="N9" s="42"/>
      <c r="O9" s="41"/>
    </row>
    <row r="10" spans="1:21">
      <c r="A10" s="37">
        <v>6</v>
      </c>
      <c r="B10" s="38"/>
      <c r="C10" s="38"/>
      <c r="D10" s="38"/>
      <c r="E10" s="38"/>
      <c r="F10" s="38"/>
      <c r="G10" s="38"/>
      <c r="H10" s="38"/>
      <c r="I10" s="38"/>
      <c r="J10" s="38"/>
      <c r="K10" s="38"/>
      <c r="L10" s="40"/>
      <c r="M10" s="40"/>
      <c r="N10" s="38"/>
      <c r="O10" s="37"/>
    </row>
    <row r="11" spans="1:21">
      <c r="A11" s="37">
        <v>7</v>
      </c>
      <c r="B11" s="38"/>
      <c r="C11" s="38"/>
      <c r="D11" s="38"/>
      <c r="E11" s="38"/>
      <c r="F11" s="44"/>
      <c r="G11" s="38"/>
      <c r="H11" s="38"/>
      <c r="I11" s="38"/>
      <c r="J11" s="38"/>
      <c r="K11" s="38"/>
      <c r="L11" s="40"/>
      <c r="M11" s="40"/>
      <c r="N11" s="38"/>
      <c r="O11" s="37"/>
    </row>
    <row r="12" spans="1:21">
      <c r="A12" s="37">
        <v>8</v>
      </c>
      <c r="B12" s="38"/>
      <c r="C12" s="38"/>
      <c r="D12" s="38"/>
      <c r="E12" s="38"/>
      <c r="F12" s="44"/>
      <c r="G12" s="38"/>
      <c r="H12" s="38"/>
      <c r="I12" s="38"/>
      <c r="J12" s="38"/>
      <c r="K12" s="38"/>
      <c r="L12" s="40"/>
      <c r="M12" s="40"/>
      <c r="N12" s="38"/>
      <c r="O12" s="37"/>
    </row>
    <row r="13" spans="1:21">
      <c r="A13" s="37">
        <v>9</v>
      </c>
      <c r="B13" s="38"/>
      <c r="C13" s="38"/>
      <c r="D13" s="38"/>
      <c r="E13" s="38"/>
      <c r="F13" s="44"/>
      <c r="G13" s="38"/>
      <c r="H13" s="38"/>
      <c r="I13" s="38"/>
      <c r="J13" s="38"/>
      <c r="K13" s="38"/>
      <c r="L13" s="40"/>
      <c r="M13" s="40"/>
      <c r="N13" s="38"/>
      <c r="O13" s="37"/>
    </row>
    <row r="14" spans="1:21" ht="20.399999999999999" thickBot="1">
      <c r="A14" s="31">
        <v>10</v>
      </c>
      <c r="B14" s="62"/>
      <c r="C14" s="62"/>
      <c r="D14" s="62"/>
      <c r="E14" s="62"/>
      <c r="F14" s="75"/>
      <c r="G14" s="62"/>
      <c r="H14" s="62"/>
      <c r="I14" s="62"/>
      <c r="J14" s="62"/>
      <c r="K14" s="62"/>
      <c r="L14" s="79"/>
      <c r="M14" s="79"/>
      <c r="N14" s="62"/>
      <c r="O14" s="31"/>
    </row>
    <row r="15" spans="1:21">
      <c r="A15" s="34">
        <v>11</v>
      </c>
      <c r="B15" s="35"/>
      <c r="C15" s="35"/>
      <c r="D15" s="35"/>
      <c r="E15" s="35"/>
      <c r="F15" s="35"/>
      <c r="G15" s="35"/>
      <c r="H15" s="35"/>
      <c r="I15" s="35"/>
      <c r="J15" s="35"/>
      <c r="K15" s="35"/>
      <c r="L15" s="36"/>
      <c r="M15" s="36"/>
      <c r="N15" s="35"/>
      <c r="O15" s="34"/>
    </row>
    <row r="16" spans="1:21">
      <c r="A16" s="37">
        <v>12</v>
      </c>
      <c r="B16" s="38"/>
      <c r="C16" s="38"/>
      <c r="D16" s="38"/>
      <c r="E16" s="38"/>
      <c r="F16" s="44"/>
      <c r="G16" s="38"/>
      <c r="H16" s="38"/>
      <c r="I16" s="38"/>
      <c r="J16" s="38"/>
      <c r="K16" s="38"/>
      <c r="L16" s="40"/>
      <c r="M16" s="40"/>
      <c r="N16" s="38"/>
      <c r="O16" s="37"/>
    </row>
    <row r="17" spans="1:15">
      <c r="A17" s="37">
        <v>13</v>
      </c>
      <c r="B17" s="38"/>
      <c r="C17" s="38"/>
      <c r="D17" s="38"/>
      <c r="E17" s="38"/>
      <c r="F17" s="44"/>
      <c r="G17" s="38"/>
      <c r="H17" s="38"/>
      <c r="I17" s="38"/>
      <c r="J17" s="38"/>
      <c r="K17" s="38"/>
      <c r="L17" s="40"/>
      <c r="M17" s="40"/>
      <c r="N17" s="38"/>
      <c r="O17" s="37"/>
    </row>
    <row r="18" spans="1:15">
      <c r="A18" s="37">
        <v>14</v>
      </c>
      <c r="B18" s="38"/>
      <c r="C18" s="38"/>
      <c r="D18" s="38"/>
      <c r="E18" s="38"/>
      <c r="F18" s="44"/>
      <c r="G18" s="38"/>
      <c r="H18" s="38"/>
      <c r="I18" s="38"/>
      <c r="J18" s="38"/>
      <c r="K18" s="38"/>
      <c r="L18" s="40"/>
      <c r="M18" s="40"/>
      <c r="N18" s="38"/>
      <c r="O18" s="37"/>
    </row>
    <row r="19" spans="1:15" ht="20.399999999999999" thickBot="1">
      <c r="A19" s="41">
        <v>15</v>
      </c>
      <c r="B19" s="42"/>
      <c r="C19" s="42"/>
      <c r="D19" s="42"/>
      <c r="E19" s="42"/>
      <c r="F19" s="74"/>
      <c r="G19" s="42"/>
      <c r="H19" s="42"/>
      <c r="I19" s="42"/>
      <c r="J19" s="42"/>
      <c r="K19" s="42"/>
      <c r="L19" s="43"/>
      <c r="M19" s="43"/>
      <c r="N19" s="42"/>
      <c r="O19" s="41"/>
    </row>
    <row r="20" spans="1:15">
      <c r="A20" s="37">
        <v>16</v>
      </c>
      <c r="B20" s="38"/>
      <c r="C20" s="38"/>
      <c r="D20" s="38"/>
      <c r="E20" s="38"/>
      <c r="F20" s="38"/>
      <c r="G20" s="38"/>
      <c r="H20" s="38"/>
      <c r="I20" s="38"/>
      <c r="J20" s="38"/>
      <c r="K20" s="38"/>
      <c r="L20" s="40"/>
      <c r="M20" s="40"/>
      <c r="N20" s="38"/>
      <c r="O20" s="37"/>
    </row>
    <row r="21" spans="1:15">
      <c r="A21" s="37">
        <v>17</v>
      </c>
      <c r="B21" s="38"/>
      <c r="C21" s="38"/>
      <c r="D21" s="38"/>
      <c r="E21" s="38"/>
      <c r="F21" s="44"/>
      <c r="G21" s="38"/>
      <c r="H21" s="38"/>
      <c r="I21" s="38"/>
      <c r="J21" s="38"/>
      <c r="K21" s="38"/>
      <c r="L21" s="40"/>
      <c r="M21" s="40"/>
      <c r="N21" s="38"/>
      <c r="O21" s="37"/>
    </row>
    <row r="22" spans="1:15">
      <c r="A22" s="37">
        <v>18</v>
      </c>
      <c r="B22" s="38"/>
      <c r="C22" s="38"/>
      <c r="D22" s="38"/>
      <c r="E22" s="38"/>
      <c r="F22" s="44"/>
      <c r="G22" s="38"/>
      <c r="H22" s="38"/>
      <c r="I22" s="38"/>
      <c r="J22" s="38"/>
      <c r="K22" s="38"/>
      <c r="L22" s="40"/>
      <c r="M22" s="40"/>
      <c r="N22" s="38"/>
      <c r="O22" s="37"/>
    </row>
    <row r="23" spans="1:15">
      <c r="A23" s="37">
        <v>19</v>
      </c>
      <c r="B23" s="38"/>
      <c r="C23" s="38"/>
      <c r="D23" s="38"/>
      <c r="E23" s="38"/>
      <c r="F23" s="44"/>
      <c r="G23" s="38"/>
      <c r="H23" s="38"/>
      <c r="I23" s="38"/>
      <c r="J23" s="38"/>
      <c r="K23" s="38"/>
      <c r="L23" s="40"/>
      <c r="M23" s="40"/>
      <c r="N23" s="38"/>
      <c r="O23" s="37"/>
    </row>
    <row r="24" spans="1:15" ht="20.399999999999999" thickBot="1">
      <c r="A24" s="31">
        <v>20</v>
      </c>
      <c r="B24" s="62"/>
      <c r="C24" s="62"/>
      <c r="D24" s="62"/>
      <c r="E24" s="62"/>
      <c r="F24" s="75"/>
      <c r="G24" s="62"/>
      <c r="H24" s="62"/>
      <c r="I24" s="62"/>
      <c r="J24" s="62"/>
      <c r="K24" s="62"/>
      <c r="L24" s="79"/>
      <c r="M24" s="79"/>
      <c r="N24" s="62"/>
      <c r="O24" s="31"/>
    </row>
    <row r="25" spans="1:15">
      <c r="A25" s="34">
        <v>21</v>
      </c>
      <c r="B25" s="35"/>
      <c r="C25" s="35"/>
      <c r="D25" s="35"/>
      <c r="E25" s="35"/>
      <c r="F25" s="35"/>
      <c r="G25" s="35"/>
      <c r="H25" s="35"/>
      <c r="I25" s="35"/>
      <c r="J25" s="35"/>
      <c r="K25" s="35"/>
      <c r="L25" s="36"/>
      <c r="M25" s="36"/>
      <c r="N25" s="35"/>
      <c r="O25" s="34"/>
    </row>
    <row r="26" spans="1:15">
      <c r="A26" s="37">
        <v>22</v>
      </c>
      <c r="B26" s="38"/>
      <c r="C26" s="38"/>
      <c r="D26" s="38"/>
      <c r="E26" s="38"/>
      <c r="F26" s="44"/>
      <c r="G26" s="38"/>
      <c r="H26" s="38"/>
      <c r="I26" s="38"/>
      <c r="J26" s="38"/>
      <c r="K26" s="38"/>
      <c r="L26" s="40"/>
      <c r="M26" s="40"/>
      <c r="N26" s="38"/>
      <c r="O26" s="37"/>
    </row>
    <row r="27" spans="1:15">
      <c r="A27" s="37">
        <v>23</v>
      </c>
      <c r="B27" s="38"/>
      <c r="C27" s="38"/>
      <c r="D27" s="38"/>
      <c r="E27" s="38"/>
      <c r="F27" s="44"/>
      <c r="G27" s="38"/>
      <c r="H27" s="38"/>
      <c r="I27" s="38"/>
      <c r="J27" s="38"/>
      <c r="K27" s="38"/>
      <c r="L27" s="40"/>
      <c r="M27" s="40"/>
      <c r="N27" s="38"/>
      <c r="O27" s="37"/>
    </row>
    <row r="28" spans="1:15">
      <c r="A28" s="37">
        <v>24</v>
      </c>
      <c r="B28" s="38"/>
      <c r="C28" s="38"/>
      <c r="D28" s="38"/>
      <c r="E28" s="38"/>
      <c r="F28" s="44"/>
      <c r="G28" s="38"/>
      <c r="H28" s="38"/>
      <c r="I28" s="38"/>
      <c r="J28" s="38"/>
      <c r="K28" s="38"/>
      <c r="L28" s="40"/>
      <c r="M28" s="40"/>
      <c r="N28" s="38"/>
      <c r="O28" s="37"/>
    </row>
    <row r="29" spans="1:15" ht="20.399999999999999" thickBot="1">
      <c r="A29" s="41">
        <v>25</v>
      </c>
      <c r="B29" s="42"/>
      <c r="C29" s="42"/>
      <c r="D29" s="42"/>
      <c r="E29" s="42"/>
      <c r="F29" s="74"/>
      <c r="G29" s="42"/>
      <c r="H29" s="42"/>
      <c r="I29" s="42"/>
      <c r="J29" s="42"/>
      <c r="K29" s="42"/>
      <c r="L29" s="43"/>
      <c r="M29" s="43"/>
      <c r="N29" s="42"/>
      <c r="O29" s="41"/>
    </row>
    <row r="30" spans="1:15">
      <c r="A30" s="37">
        <v>26</v>
      </c>
      <c r="B30" s="38"/>
      <c r="C30" s="38"/>
      <c r="D30" s="38"/>
      <c r="E30" s="38"/>
      <c r="F30" s="38"/>
      <c r="G30" s="38"/>
      <c r="H30" s="38"/>
      <c r="I30" s="38"/>
      <c r="J30" s="38"/>
      <c r="K30" s="38"/>
      <c r="L30" s="40"/>
      <c r="M30" s="40"/>
      <c r="N30" s="38"/>
      <c r="O30" s="37"/>
    </row>
    <row r="31" spans="1:15">
      <c r="A31" s="37">
        <v>27</v>
      </c>
      <c r="B31" s="38"/>
      <c r="C31" s="38"/>
      <c r="D31" s="38"/>
      <c r="E31" s="38"/>
      <c r="F31" s="44"/>
      <c r="G31" s="38"/>
      <c r="H31" s="38"/>
      <c r="I31" s="38"/>
      <c r="J31" s="38"/>
      <c r="K31" s="38"/>
      <c r="L31" s="40"/>
      <c r="M31" s="40"/>
      <c r="N31" s="38"/>
      <c r="O31" s="37"/>
    </row>
    <row r="32" spans="1:15">
      <c r="A32" s="37">
        <v>28</v>
      </c>
      <c r="B32" s="38"/>
      <c r="C32" s="38"/>
      <c r="D32" s="38"/>
      <c r="E32" s="38"/>
      <c r="F32" s="44"/>
      <c r="G32" s="38"/>
      <c r="H32" s="38"/>
      <c r="I32" s="38"/>
      <c r="J32" s="38"/>
      <c r="K32" s="38"/>
      <c r="L32" s="40"/>
      <c r="M32" s="40"/>
      <c r="N32" s="38"/>
      <c r="O32" s="37"/>
    </row>
    <row r="33" spans="1:15">
      <c r="A33" s="37">
        <v>29</v>
      </c>
      <c r="B33" s="38"/>
      <c r="C33" s="38"/>
      <c r="D33" s="38"/>
      <c r="E33" s="38"/>
      <c r="F33" s="44"/>
      <c r="G33" s="38"/>
      <c r="H33" s="38"/>
      <c r="I33" s="38"/>
      <c r="J33" s="38"/>
      <c r="K33" s="38"/>
      <c r="L33" s="40"/>
      <c r="M33" s="40"/>
      <c r="N33" s="38"/>
      <c r="O33" s="37"/>
    </row>
    <row r="34" spans="1:15">
      <c r="A34" s="37">
        <v>30</v>
      </c>
      <c r="B34" s="76"/>
      <c r="C34" s="76"/>
      <c r="D34" s="76"/>
      <c r="E34" s="76"/>
      <c r="F34" s="77"/>
      <c r="G34" s="76"/>
      <c r="H34" s="76"/>
      <c r="I34" s="76"/>
      <c r="J34" s="76"/>
      <c r="K34" s="76"/>
      <c r="L34" s="80"/>
      <c r="M34" s="80"/>
      <c r="N34" s="76"/>
      <c r="O34" s="81"/>
    </row>
  </sheetData>
  <sheetProtection sheet="1" objects="1" scenarios="1" selectLockedCells="1"/>
  <mergeCells count="14">
    <mergeCell ref="N2:N3"/>
    <mergeCell ref="O2:O3"/>
    <mergeCell ref="L2:M2"/>
    <mergeCell ref="A2:A3"/>
    <mergeCell ref="B2:B3"/>
    <mergeCell ref="C2:C3"/>
    <mergeCell ref="D2:D3"/>
    <mergeCell ref="E2:E3"/>
    <mergeCell ref="F2:F3"/>
    <mergeCell ref="G2:G3"/>
    <mergeCell ref="H2:H3"/>
    <mergeCell ref="I2:I3"/>
    <mergeCell ref="J2:J3"/>
    <mergeCell ref="K2:K3"/>
  </mergeCells>
  <phoneticPr fontId="20"/>
  <dataValidations count="3">
    <dataValidation type="list" allowBlank="1" showInputMessage="1" showErrorMessage="1" sqref="N4:N34" xr:uid="{00000000-0002-0000-0100-000000000000}">
      <formula1>$S$3:$S$4</formula1>
    </dataValidation>
    <dataValidation type="list" allowBlank="1" showInputMessage="1" showErrorMessage="1" sqref="E4:E34" xr:uid="{00000000-0002-0000-0100-000001000000}">
      <formula1>$R$3:$R$8</formula1>
    </dataValidation>
    <dataValidation type="list" allowBlank="1" showInputMessage="1" showErrorMessage="1" sqref="F4:F34" xr:uid="{00000000-0002-0000-0100-000002000000}">
      <formula1>$Q$3:$Q$5</formula1>
    </dataValidation>
  </dataValidation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3"/>
  <sheetViews>
    <sheetView zoomScale="84" zoomScaleNormal="100" workbookViewId="0">
      <selection activeCell="C4" sqref="C4"/>
    </sheetView>
  </sheetViews>
  <sheetFormatPr defaultColWidth="10.81640625" defaultRowHeight="19.8"/>
  <cols>
    <col min="1" max="1" width="5.1796875" customWidth="1"/>
    <col min="2" max="2" width="7.7265625" customWidth="1"/>
    <col min="3" max="3" width="34.81640625" customWidth="1"/>
    <col min="4" max="4" width="21.26953125" customWidth="1"/>
    <col min="6" max="6" width="22.81640625" customWidth="1"/>
    <col min="7" max="7" width="11" customWidth="1"/>
    <col min="8" max="8" width="21.453125" customWidth="1"/>
    <col min="9" max="9" width="8.453125" customWidth="1"/>
    <col min="10" max="10" width="7.81640625" customWidth="1"/>
    <col min="11" max="11" width="19.1796875" customWidth="1"/>
    <col min="12" max="12" width="14.453125" customWidth="1"/>
    <col min="13" max="13" width="18.26953125" customWidth="1"/>
    <col min="15" max="15" width="33.1796875" customWidth="1"/>
  </cols>
  <sheetData>
    <row r="1" spans="1:17" ht="26.4">
      <c r="A1" s="12" t="str">
        <f>参加選手登録表!A1</f>
        <v>令和5年度　県民総合体育大会兼国民体育大会茨城県大会</v>
      </c>
      <c r="D1" s="29"/>
      <c r="E1" s="106" t="s">
        <v>164</v>
      </c>
      <c r="I1" s="46" t="s">
        <v>51</v>
      </c>
      <c r="L1" s="47">
        <f>SUM(L4:L33)</f>
        <v>0</v>
      </c>
    </row>
    <row r="2" spans="1:17" ht="20.399999999999999" thickBot="1">
      <c r="A2" s="30" t="s">
        <v>0</v>
      </c>
      <c r="B2" s="30" t="s">
        <v>52</v>
      </c>
      <c r="C2" s="30" t="s">
        <v>53</v>
      </c>
      <c r="D2" s="30" t="s">
        <v>1</v>
      </c>
      <c r="E2" s="30" t="s">
        <v>54</v>
      </c>
      <c r="F2" s="30" t="s">
        <v>55</v>
      </c>
      <c r="G2" s="30" t="s">
        <v>56</v>
      </c>
      <c r="H2" s="30" t="s">
        <v>57</v>
      </c>
      <c r="I2" s="30" t="s">
        <v>58</v>
      </c>
      <c r="J2" s="93" t="s">
        <v>166</v>
      </c>
      <c r="K2" s="30" t="s">
        <v>59</v>
      </c>
      <c r="L2" s="30" t="s">
        <v>60</v>
      </c>
      <c r="M2" s="30" t="s">
        <v>61</v>
      </c>
      <c r="O2" s="48" t="s">
        <v>53</v>
      </c>
      <c r="P2" s="90" t="s">
        <v>128</v>
      </c>
      <c r="Q2" s="90" t="s">
        <v>129</v>
      </c>
    </row>
    <row r="3" spans="1:17" ht="21" thickTop="1" thickBot="1">
      <c r="A3" s="31" t="s">
        <v>9</v>
      </c>
      <c r="B3" s="34">
        <f>IF(C3="","",MATCH(C3,$O$3:$O$12,))</f>
        <v>5</v>
      </c>
      <c r="C3" s="32" t="s">
        <v>59</v>
      </c>
      <c r="D3" s="31" t="s">
        <v>42</v>
      </c>
      <c r="E3" s="31">
        <v>56570</v>
      </c>
      <c r="F3" s="31" t="s">
        <v>38</v>
      </c>
      <c r="G3" s="31">
        <v>56670</v>
      </c>
      <c r="H3" s="31" t="s">
        <v>62</v>
      </c>
      <c r="I3" s="31"/>
      <c r="J3" s="31"/>
      <c r="K3" s="97" t="s">
        <v>165</v>
      </c>
      <c r="L3" s="49">
        <v>6000</v>
      </c>
      <c r="M3" s="31"/>
      <c r="N3">
        <v>1</v>
      </c>
      <c r="O3" s="66" t="s">
        <v>150</v>
      </c>
      <c r="P3" s="61">
        <v>8000</v>
      </c>
      <c r="Q3" s="61">
        <v>10000</v>
      </c>
    </row>
    <row r="4" spans="1:17">
      <c r="A4" s="34">
        <v>1</v>
      </c>
      <c r="B4" s="34" t="str">
        <f>IF(C4="","",MATCH(C4,$O$3:$O$17,))</f>
        <v/>
      </c>
      <c r="C4" s="35"/>
      <c r="D4" s="35"/>
      <c r="E4" s="34" t="str">
        <f>IF(OR(C4="",D4=""),"",IF(VLOOKUP(D4,参加選手登録表!$B$4:$E$33,3,FALSE)=0,"",VLOOKUP(D4,参加選手登録表!$B$4:$E$33,3,FALSE)))</f>
        <v/>
      </c>
      <c r="F4" s="35"/>
      <c r="G4" s="34" t="str">
        <f>IF(OR(C4="",F4=""),"",IF(VLOOKUP(F4,参加馬登録表!$B$5:$E$34,3,FALSE)=0,"",VLOOKUP(F4,参加馬登録表!$B$5:$E$34,3,FALSE)))</f>
        <v/>
      </c>
      <c r="H4" s="86"/>
      <c r="I4" s="91"/>
      <c r="J4" s="107" t="s">
        <v>167</v>
      </c>
      <c r="K4" s="35"/>
      <c r="L4" s="58" t="str">
        <f>IF(OR(C4="",D4=""),"",VLOOKUP(C4,$O$3:$Q$17,IF(VLOOKUP(D4,参加選手登録表!$B$4:$I$33,8,FALSE)=参加選手登録表!$N$3,2,3),FALSE)-IF(I4="OP",1000,0))</f>
        <v/>
      </c>
      <c r="M4" s="99"/>
      <c r="N4">
        <v>2</v>
      </c>
      <c r="O4" s="66" t="s">
        <v>151</v>
      </c>
      <c r="P4" s="61">
        <v>8000</v>
      </c>
      <c r="Q4" s="61">
        <v>10000</v>
      </c>
    </row>
    <row r="5" spans="1:17">
      <c r="A5" s="39">
        <v>2</v>
      </c>
      <c r="B5" s="39" t="str">
        <f t="shared" ref="B5:B33" si="0">IF(C5="","",MATCH(C5,$O$3:$O$17,))</f>
        <v/>
      </c>
      <c r="C5" s="44"/>
      <c r="D5" s="44"/>
      <c r="E5" s="39" t="str">
        <f>IF(OR(C5="",D5=""),"",IF(VLOOKUP(D5,参加選手登録表!$B$4:$E$33,3,FALSE)=0,"",VLOOKUP(D5,参加選手登録表!$B$4:$E$33,3,FALSE)))</f>
        <v/>
      </c>
      <c r="F5" s="44"/>
      <c r="G5" s="39" t="str">
        <f>IF(OR(C5="",F5=""),"",IF(VLOOKUP(F5,参加馬登録表!$B$5:$E$34,3,FALSE)=0,"",VLOOKUP(F5,参加馬登録表!$B$5:$E$34,3,FALSE)))</f>
        <v/>
      </c>
      <c r="H5" s="87"/>
      <c r="I5" s="98"/>
      <c r="J5" s="108"/>
      <c r="K5" s="44"/>
      <c r="L5" s="53" t="str">
        <f>IF(OR(C5="",D5=""),"",VLOOKUP(C5,$O$3:$Q$17,IF(VLOOKUP(D5,参加選手登録表!$B$4:$I$33,8,FALSE)=参加選手登録表!$N$3,2,3),FALSE)-IF(I5="OP",1000,0))</f>
        <v/>
      </c>
      <c r="M5" s="44"/>
      <c r="N5">
        <v>3</v>
      </c>
      <c r="O5" s="66" t="s">
        <v>152</v>
      </c>
      <c r="P5" s="61">
        <v>8000</v>
      </c>
      <c r="Q5" s="61">
        <v>10000</v>
      </c>
    </row>
    <row r="6" spans="1:17">
      <c r="A6" s="39">
        <v>3</v>
      </c>
      <c r="B6" s="39" t="str">
        <f t="shared" si="0"/>
        <v/>
      </c>
      <c r="C6" s="44"/>
      <c r="D6" s="44"/>
      <c r="E6" s="39" t="str">
        <f>IF(OR(C6="",D6=""),"",IF(VLOOKUP(D6,参加選手登録表!$B$4:$E$33,3,FALSE)=0,"",VLOOKUP(D6,参加選手登録表!$B$4:$E$33,3,FALSE)))</f>
        <v/>
      </c>
      <c r="F6" s="44"/>
      <c r="G6" s="39" t="str">
        <f>IF(OR(C6="",F6=""),"",IF(VLOOKUP(F6,参加馬登録表!$B$5:$E$34,3,FALSE)=0,"",VLOOKUP(F6,参加馬登録表!$B$5:$E$34,3,FALSE)))</f>
        <v/>
      </c>
      <c r="H6" s="87"/>
      <c r="I6" s="98"/>
      <c r="J6" s="108"/>
      <c r="K6" s="44"/>
      <c r="L6" s="53" t="str">
        <f>IF(OR(C6="",D6=""),"",VLOOKUP(C6,$O$3:$Q$17,IF(VLOOKUP(D6,参加選手登録表!$B$4:$I$33,8,FALSE)=参加選手登録表!$N$3,2,3),FALSE)-IF(I6="OP",1000,0))</f>
        <v/>
      </c>
      <c r="M6" s="44"/>
      <c r="N6">
        <v>4</v>
      </c>
      <c r="O6" s="66" t="s">
        <v>153</v>
      </c>
      <c r="P6" s="61">
        <v>8000</v>
      </c>
      <c r="Q6" s="61">
        <v>10000</v>
      </c>
    </row>
    <row r="7" spans="1:17">
      <c r="A7" s="39">
        <v>4</v>
      </c>
      <c r="B7" s="39" t="str">
        <f t="shared" si="0"/>
        <v/>
      </c>
      <c r="C7" s="44"/>
      <c r="D7" s="44"/>
      <c r="E7" s="39" t="str">
        <f>IF(OR(C7="",D7=""),"",IF(VLOOKUP(D7,参加選手登録表!$B$4:$E$33,3,FALSE)=0,"",VLOOKUP(D7,参加選手登録表!$B$4:$E$33,3,FALSE)))</f>
        <v/>
      </c>
      <c r="F7" s="44"/>
      <c r="G7" s="39" t="str">
        <f>IF(OR(C7="",F7=""),"",IF(VLOOKUP(F7,参加馬登録表!$B$5:$E$34,3,FALSE)=0,"",VLOOKUP(F7,参加馬登録表!$B$5:$E$34,3,FALSE)))</f>
        <v/>
      </c>
      <c r="H7" s="87"/>
      <c r="I7" s="98"/>
      <c r="J7" s="108"/>
      <c r="K7" s="44"/>
      <c r="L7" s="53" t="str">
        <f>IF(OR(C7="",D7=""),"",VLOOKUP(C7,$O$3:$Q$17,IF(VLOOKUP(D7,参加選手登録表!$B$4:$I$33,8,FALSE)=参加選手登録表!$N$3,2,3),FALSE)-IF(I7="OP",1000,0))</f>
        <v/>
      </c>
      <c r="M7" s="44"/>
      <c r="N7">
        <v>5</v>
      </c>
      <c r="O7" s="66" t="s">
        <v>59</v>
      </c>
      <c r="P7" s="61">
        <v>6000</v>
      </c>
      <c r="Q7" s="61">
        <v>8000</v>
      </c>
    </row>
    <row r="8" spans="1:17" ht="20.399999999999999" thickBot="1">
      <c r="A8" s="83">
        <v>5</v>
      </c>
      <c r="B8" s="83" t="str">
        <f t="shared" si="0"/>
        <v/>
      </c>
      <c r="C8" s="74"/>
      <c r="D8" s="74"/>
      <c r="E8" s="83" t="str">
        <f>IF(OR(C8="",D8=""),"",IF(VLOOKUP(D8,参加選手登録表!$B$4:$E$33,3,FALSE)=0,"",VLOOKUP(D8,参加選手登録表!$B$4:$E$33,3,FALSE)))</f>
        <v/>
      </c>
      <c r="F8" s="74"/>
      <c r="G8" s="83" t="str">
        <f>IF(OR(C8="",F8=""),"",IF(VLOOKUP(F8,参加馬登録表!$B$5:$E$34,3,FALSE)=0,"",VLOOKUP(F8,参加馬登録表!$B$5:$E$34,3,FALSE)))</f>
        <v/>
      </c>
      <c r="H8" s="101"/>
      <c r="I8" s="102"/>
      <c r="J8" s="109"/>
      <c r="K8" s="74"/>
      <c r="L8" s="103" t="str">
        <f>IF(OR(C8="",D8=""),"",VLOOKUP(C8,$O$3:$Q$17,IF(VLOOKUP(D8,参加選手登録表!$B$4:$I$33,8,FALSE)=参加選手登録表!$N$3,2,3),FALSE)-IF(I8="OP",1000,0))</f>
        <v/>
      </c>
      <c r="M8" s="74"/>
      <c r="N8">
        <v>6</v>
      </c>
      <c r="O8" s="66" t="s">
        <v>163</v>
      </c>
      <c r="P8" s="61">
        <v>6000</v>
      </c>
      <c r="Q8" s="61">
        <v>8000</v>
      </c>
    </row>
    <row r="9" spans="1:17">
      <c r="A9" s="34">
        <v>6</v>
      </c>
      <c r="B9" s="34" t="str">
        <f t="shared" si="0"/>
        <v/>
      </c>
      <c r="C9" s="35"/>
      <c r="D9" s="35"/>
      <c r="E9" s="34" t="str">
        <f>IF(OR(C9="",D9=""),"",IF(VLOOKUP(D9,参加選手登録表!$B$4:$E$33,3,FALSE)=0,"",VLOOKUP(D9,参加選手登録表!$B$4:$E$33,3,FALSE)))</f>
        <v/>
      </c>
      <c r="F9" s="35"/>
      <c r="G9" s="34" t="str">
        <f>IF(OR(C9="",F9=""),"",IF(VLOOKUP(F9,参加馬登録表!$B$5:$E$34,3,FALSE)=0,"",VLOOKUP(F9,参加馬登録表!$B$5:$E$34,3,FALSE)))</f>
        <v/>
      </c>
      <c r="H9" s="86"/>
      <c r="I9" s="91"/>
      <c r="J9" s="107"/>
      <c r="K9" s="35"/>
      <c r="L9" s="58" t="str">
        <f>IF(OR(C9="",D9=""),"",VLOOKUP(C9,$O$3:$Q$17,IF(VLOOKUP(D9,参加選手登録表!$B$4:$I$33,8,FALSE)=参加選手登録表!$N$3,2,3),FALSE)-IF(I9="OP",1000,0))</f>
        <v/>
      </c>
      <c r="M9" s="35"/>
      <c r="N9">
        <v>7</v>
      </c>
      <c r="O9" s="66" t="s">
        <v>162</v>
      </c>
      <c r="P9" s="61">
        <v>6000</v>
      </c>
      <c r="Q9" s="61">
        <v>8000</v>
      </c>
    </row>
    <row r="10" spans="1:17">
      <c r="A10" s="39">
        <v>7</v>
      </c>
      <c r="B10" s="39" t="str">
        <f t="shared" si="0"/>
        <v/>
      </c>
      <c r="C10" s="44"/>
      <c r="D10" s="44"/>
      <c r="E10" s="39" t="str">
        <f>IF(OR(C10="",D10=""),"",IF(VLOOKUP(D10,参加選手登録表!$B$4:$E$33,3,FALSE)=0,"",VLOOKUP(D10,参加選手登録表!$B$4:$E$33,3,FALSE)))</f>
        <v/>
      </c>
      <c r="F10" s="44"/>
      <c r="G10" s="39" t="str">
        <f>IF(OR(C10="",F10=""),"",IF(VLOOKUP(F10,参加馬登録表!$B$5:$E$34,3,FALSE)=0,"",VLOOKUP(F10,参加馬登録表!$B$5:$E$34,3,FALSE)))</f>
        <v/>
      </c>
      <c r="H10" s="87"/>
      <c r="I10" s="98"/>
      <c r="J10" s="108"/>
      <c r="K10" s="44"/>
      <c r="L10" s="53" t="str">
        <f>IF(OR(C10="",D10=""),"",VLOOKUP(C10,$O$3:$Q$17,IF(VLOOKUP(D10,参加選手登録表!$B$4:$I$33,8,FALSE)=参加選手登録表!$N$3,2,3),FALSE)-IF(I10="OP",1000,0))</f>
        <v/>
      </c>
      <c r="M10" s="44"/>
      <c r="N10">
        <v>8</v>
      </c>
      <c r="O10" s="66" t="s">
        <v>154</v>
      </c>
      <c r="P10" s="61">
        <v>8000</v>
      </c>
      <c r="Q10" s="61">
        <v>10000</v>
      </c>
    </row>
    <row r="11" spans="1:17">
      <c r="A11" s="39">
        <v>8</v>
      </c>
      <c r="B11" s="39" t="str">
        <f t="shared" si="0"/>
        <v/>
      </c>
      <c r="C11" s="44"/>
      <c r="D11" s="44"/>
      <c r="E11" s="39" t="str">
        <f>IF(OR(C11="",D11=""),"",IF(VLOOKUP(D11,参加選手登録表!$B$4:$E$33,3,FALSE)=0,"",VLOOKUP(D11,参加選手登録表!$B$4:$E$33,3,FALSE)))</f>
        <v/>
      </c>
      <c r="F11" s="44"/>
      <c r="G11" s="39" t="str">
        <f>IF(OR(C11="",F11=""),"",IF(VLOOKUP(F11,参加馬登録表!$B$5:$E$34,3,FALSE)=0,"",VLOOKUP(F11,参加馬登録表!$B$5:$E$34,3,FALSE)))</f>
        <v/>
      </c>
      <c r="H11" s="87"/>
      <c r="I11" s="98"/>
      <c r="J11" s="108"/>
      <c r="K11" s="44"/>
      <c r="L11" s="53" t="str">
        <f>IF(OR(C11="",D11=""),"",VLOOKUP(C11,$O$3:$Q$17,IF(VLOOKUP(D11,参加選手登録表!$B$4:$I$33,8,FALSE)=参加選手登録表!$N$3,2,3),FALSE)-IF(I11="OP",1000,0))</f>
        <v/>
      </c>
      <c r="M11" s="44"/>
      <c r="N11">
        <v>9</v>
      </c>
      <c r="O11" s="66" t="s">
        <v>155</v>
      </c>
      <c r="P11" s="61">
        <v>8000</v>
      </c>
      <c r="Q11" s="61">
        <v>10000</v>
      </c>
    </row>
    <row r="12" spans="1:17">
      <c r="A12" s="39">
        <v>9</v>
      </c>
      <c r="B12" s="39" t="str">
        <f t="shared" si="0"/>
        <v/>
      </c>
      <c r="C12" s="44"/>
      <c r="D12" s="44"/>
      <c r="E12" s="39" t="str">
        <f>IF(OR(C12="",D12=""),"",IF(VLOOKUP(D12,参加選手登録表!$B$4:$E$33,3,FALSE)=0,"",VLOOKUP(D12,参加選手登録表!$B$4:$E$33,3,FALSE)))</f>
        <v/>
      </c>
      <c r="F12" s="44"/>
      <c r="G12" s="39" t="str">
        <f>IF(OR(C12="",F12=""),"",IF(VLOOKUP(F12,参加馬登録表!$B$5:$E$34,3,FALSE)=0,"",VLOOKUP(F12,参加馬登録表!$B$5:$E$34,3,FALSE)))</f>
        <v/>
      </c>
      <c r="H12" s="87"/>
      <c r="I12" s="98"/>
      <c r="J12" s="108"/>
      <c r="K12" s="44"/>
      <c r="L12" s="53" t="str">
        <f>IF(OR(C12="",D12=""),"",VLOOKUP(C12,$O$3:$Q$17,IF(VLOOKUP(D12,参加選手登録表!$B$4:$I$33,8,FALSE)=参加選手登録表!$N$3,2,3),FALSE)-IF(I12="OP",1000,0))</f>
        <v/>
      </c>
      <c r="M12" s="44"/>
      <c r="N12">
        <v>10</v>
      </c>
      <c r="O12" s="66" t="s">
        <v>156</v>
      </c>
      <c r="P12" s="61">
        <v>7000</v>
      </c>
      <c r="Q12" s="61">
        <v>9000</v>
      </c>
    </row>
    <row r="13" spans="1:17" ht="20.399999999999999" thickBot="1">
      <c r="A13" s="83">
        <v>10</v>
      </c>
      <c r="B13" s="83" t="str">
        <f t="shared" si="0"/>
        <v/>
      </c>
      <c r="C13" s="74"/>
      <c r="D13" s="74"/>
      <c r="E13" s="83" t="str">
        <f>IF(OR(C13="",D13=""),"",IF(VLOOKUP(D13,参加選手登録表!$B$4:$E$33,3,FALSE)=0,"",VLOOKUP(D13,参加選手登録表!$B$4:$E$33,3,FALSE)))</f>
        <v/>
      </c>
      <c r="F13" s="74"/>
      <c r="G13" s="83" t="str">
        <f>IF(OR(C13="",F13=""),"",IF(VLOOKUP(F13,参加馬登録表!$B$5:$E$34,3,FALSE)=0,"",VLOOKUP(F13,参加馬登録表!$B$5:$E$34,3,FALSE)))</f>
        <v/>
      </c>
      <c r="H13" s="101"/>
      <c r="I13" s="102"/>
      <c r="J13" s="109"/>
      <c r="K13" s="74"/>
      <c r="L13" s="103" t="str">
        <f>IF(OR(C13="",D13=""),"",VLOOKUP(C13,$O$3:$Q$17,IF(VLOOKUP(D13,参加選手登録表!$B$4:$I$33,8,FALSE)=参加選手登録表!$N$3,2,3),FALSE)-IF(I13="OP",1000,0))</f>
        <v/>
      </c>
      <c r="M13" s="74"/>
      <c r="N13">
        <v>11</v>
      </c>
      <c r="O13" s="66" t="s">
        <v>157</v>
      </c>
      <c r="P13" s="61">
        <v>7000</v>
      </c>
      <c r="Q13" s="61">
        <v>9000</v>
      </c>
    </row>
    <row r="14" spans="1:17">
      <c r="A14" s="37">
        <v>11</v>
      </c>
      <c r="B14" s="37" t="str">
        <f t="shared" si="0"/>
        <v/>
      </c>
      <c r="C14" s="38"/>
      <c r="D14" s="38"/>
      <c r="E14" s="37" t="str">
        <f>IF(OR(C14="",D14=""),"",IF(VLOOKUP(D14,参加選手登録表!$B$4:$E$33,3,FALSE)=0,"",VLOOKUP(D14,参加選手登録表!$B$4:$E$33,3,FALSE)))</f>
        <v/>
      </c>
      <c r="F14" s="38"/>
      <c r="G14" s="37" t="str">
        <f>IF(OR(C14="",F14=""),"",IF(VLOOKUP(F14,参加馬登録表!$B$5:$E$34,3,FALSE)=0,"",VLOOKUP(F14,参加馬登録表!$B$5:$E$34,3,FALSE)))</f>
        <v/>
      </c>
      <c r="H14" s="88"/>
      <c r="I14" s="100"/>
      <c r="J14" s="110"/>
      <c r="K14" s="38"/>
      <c r="L14" s="67" t="str">
        <f>IF(OR(C14="",D14=""),"",VLOOKUP(C14,$O$3:$Q$17,IF(VLOOKUP(D14,参加選手登録表!$B$4:$I$33,8,FALSE)=参加選手登録表!$N$3,2,3),FALSE)-IF(I14="OP",1000,0))</f>
        <v/>
      </c>
      <c r="M14" s="38"/>
      <c r="N14">
        <v>12</v>
      </c>
      <c r="O14" s="66" t="s">
        <v>161</v>
      </c>
      <c r="P14" s="61">
        <v>6000</v>
      </c>
      <c r="Q14" s="61">
        <v>8000</v>
      </c>
    </row>
    <row r="15" spans="1:17">
      <c r="A15" s="39">
        <v>12</v>
      </c>
      <c r="B15" s="39" t="str">
        <f t="shared" si="0"/>
        <v/>
      </c>
      <c r="C15" s="44"/>
      <c r="D15" s="44"/>
      <c r="E15" s="39" t="str">
        <f>IF(OR(C15="",D15=""),"",IF(VLOOKUP(D15,参加選手登録表!$B$4:$E$33,3,FALSE)=0,"",VLOOKUP(D15,参加選手登録表!$B$4:$E$33,3,FALSE)))</f>
        <v/>
      </c>
      <c r="F15" s="44"/>
      <c r="G15" s="39" t="str">
        <f>IF(OR(C15="",F15=""),"",IF(VLOOKUP(F15,参加馬登録表!$B$5:$E$34,3,FALSE)=0,"",VLOOKUP(F15,参加馬登録表!$B$5:$E$34,3,FALSE)))</f>
        <v/>
      </c>
      <c r="H15" s="87"/>
      <c r="I15" s="98"/>
      <c r="J15" s="108"/>
      <c r="K15" s="44"/>
      <c r="L15" s="53" t="str">
        <f>IF(OR(C15="",D15=""),"",VLOOKUP(C15,$O$3:$Q$17,IF(VLOOKUP(D15,参加選手登録表!$B$4:$I$33,8,FALSE)=参加選手登録表!$N$3,2,3),FALSE)-IF(I15="OP",1000,0))</f>
        <v/>
      </c>
      <c r="M15" s="44"/>
      <c r="N15">
        <v>13</v>
      </c>
      <c r="O15" s="66" t="s">
        <v>160</v>
      </c>
      <c r="P15" s="61">
        <v>6000</v>
      </c>
      <c r="Q15" s="61">
        <v>8000</v>
      </c>
    </row>
    <row r="16" spans="1:17">
      <c r="A16" s="39">
        <v>13</v>
      </c>
      <c r="B16" s="39" t="str">
        <f t="shared" si="0"/>
        <v/>
      </c>
      <c r="C16" s="44"/>
      <c r="D16" s="44"/>
      <c r="E16" s="39" t="str">
        <f>IF(OR(C16="",D16=""),"",IF(VLOOKUP(D16,参加選手登録表!$B$4:$E$33,3,FALSE)=0,"",VLOOKUP(D16,参加選手登録表!$B$4:$E$33,3,FALSE)))</f>
        <v/>
      </c>
      <c r="F16" s="44"/>
      <c r="G16" s="39" t="str">
        <f>IF(OR(C16="",F16=""),"",IF(VLOOKUP(F16,参加馬登録表!$B$5:$E$34,3,FALSE)=0,"",VLOOKUP(F16,参加馬登録表!$B$5:$E$34,3,FALSE)))</f>
        <v/>
      </c>
      <c r="H16" s="87"/>
      <c r="I16" s="98"/>
      <c r="J16" s="108"/>
      <c r="K16" s="44"/>
      <c r="L16" s="53" t="str">
        <f>IF(OR(C16="",D16=""),"",VLOOKUP(C16,$O$3:$Q$17,IF(VLOOKUP(D16,参加選手登録表!$B$4:$I$33,8,FALSE)=参加選手登録表!$N$3,2,3),FALSE)-IF(I16="OP",1000,0))</f>
        <v/>
      </c>
      <c r="M16" s="44"/>
      <c r="N16">
        <v>14</v>
      </c>
      <c r="O16" s="66" t="s">
        <v>159</v>
      </c>
      <c r="P16" s="61">
        <v>6000</v>
      </c>
      <c r="Q16" s="61">
        <v>8000</v>
      </c>
    </row>
    <row r="17" spans="1:17">
      <c r="A17" s="39">
        <v>14</v>
      </c>
      <c r="B17" s="39" t="str">
        <f t="shared" si="0"/>
        <v/>
      </c>
      <c r="C17" s="44"/>
      <c r="D17" s="44"/>
      <c r="E17" s="39" t="str">
        <f>IF(OR(C17="",D17=""),"",IF(VLOOKUP(D17,参加選手登録表!$B$4:$E$33,3,FALSE)=0,"",VLOOKUP(D17,参加選手登録表!$B$4:$E$33,3,FALSE)))</f>
        <v/>
      </c>
      <c r="F17" s="44"/>
      <c r="G17" s="39" t="str">
        <f>IF(OR(C17="",F17=""),"",IF(VLOOKUP(F17,参加馬登録表!$B$5:$E$34,3,FALSE)=0,"",VLOOKUP(F17,参加馬登録表!$B$5:$E$34,3,FALSE)))</f>
        <v/>
      </c>
      <c r="H17" s="87"/>
      <c r="I17" s="98"/>
      <c r="J17" s="108"/>
      <c r="K17" s="44"/>
      <c r="L17" s="53" t="str">
        <f>IF(OR(C17="",D17=""),"",VLOOKUP(C17,$O$3:$Q$17,IF(VLOOKUP(D17,参加選手登録表!$B$4:$I$33,8,FALSE)=参加選手登録表!$N$3,2,3),FALSE)-IF(I17="OP",1000,0))</f>
        <v/>
      </c>
      <c r="M17" s="44"/>
      <c r="N17">
        <v>15</v>
      </c>
      <c r="O17" s="66" t="s">
        <v>158</v>
      </c>
      <c r="P17" s="61">
        <v>6000</v>
      </c>
      <c r="Q17" s="61">
        <v>8000</v>
      </c>
    </row>
    <row r="18" spans="1:17" ht="20.399999999999999" thickBot="1">
      <c r="A18" s="73">
        <v>15</v>
      </c>
      <c r="B18" s="73" t="str">
        <f t="shared" si="0"/>
        <v/>
      </c>
      <c r="C18" s="75"/>
      <c r="D18" s="75"/>
      <c r="E18" s="73" t="str">
        <f>IF(OR(C18="",D18=""),"",IF(VLOOKUP(D18,参加選手登録表!$B$4:$E$33,3,FALSE)=0,"",VLOOKUP(D18,参加選手登録表!$B$4:$E$33,3,FALSE)))</f>
        <v/>
      </c>
      <c r="F18" s="75"/>
      <c r="G18" s="73" t="str">
        <f>IF(OR(C18="",F18=""),"",IF(VLOOKUP(F18,参加馬登録表!$B$5:$E$34,3,FALSE)=0,"",VLOOKUP(F18,参加馬登録表!$B$5:$E$34,3,FALSE)))</f>
        <v/>
      </c>
      <c r="H18" s="104"/>
      <c r="I18" s="105"/>
      <c r="J18" s="111"/>
      <c r="K18" s="75"/>
      <c r="L18" s="57" t="str">
        <f>IF(OR(C18="",D18=""),"",VLOOKUP(C18,$O$3:$Q$17,IF(VLOOKUP(D18,参加選手登録表!$B$4:$I$33,8,FALSE)=参加選手登録表!$N$3,2,3),FALSE)-IF(I18="OP",1000,0))</f>
        <v/>
      </c>
      <c r="M18" s="75"/>
    </row>
    <row r="19" spans="1:17">
      <c r="A19" s="34">
        <v>16</v>
      </c>
      <c r="B19" s="34" t="str">
        <f t="shared" si="0"/>
        <v/>
      </c>
      <c r="C19" s="35"/>
      <c r="D19" s="35"/>
      <c r="E19" s="34" t="str">
        <f>IF(OR(C19="",D19=""),"",IF(VLOOKUP(D19,参加選手登録表!$B$4:$E$33,3,FALSE)=0,"",VLOOKUP(D19,参加選手登録表!$B$4:$E$33,3,FALSE)))</f>
        <v/>
      </c>
      <c r="F19" s="35"/>
      <c r="G19" s="34" t="str">
        <f>IF(OR(C19="",F19=""),"",IF(VLOOKUP(F19,参加馬登録表!$B$5:$E$34,3,FALSE)=0,"",VLOOKUP(F19,参加馬登録表!$B$5:$E$34,3,FALSE)))</f>
        <v/>
      </c>
      <c r="H19" s="86"/>
      <c r="I19" s="91"/>
      <c r="J19" s="107"/>
      <c r="K19" s="35"/>
      <c r="L19" s="58" t="str">
        <f>IF(OR(C19="",D19=""),"",VLOOKUP(C19,$O$3:$Q$17,IF(VLOOKUP(D19,参加選手登録表!$B$4:$I$33,8,FALSE)=参加選手登録表!$N$3,2,3),FALSE)-IF(I19="OP",1000,0))</f>
        <v/>
      </c>
      <c r="M19" s="35"/>
      <c r="O19" s="55" t="s">
        <v>130</v>
      </c>
      <c r="P19">
        <v>-1000</v>
      </c>
      <c r="Q19" s="96" t="s">
        <v>168</v>
      </c>
    </row>
    <row r="20" spans="1:17">
      <c r="A20" s="39">
        <v>17</v>
      </c>
      <c r="B20" s="39" t="str">
        <f t="shared" si="0"/>
        <v/>
      </c>
      <c r="C20" s="44"/>
      <c r="D20" s="44"/>
      <c r="E20" s="39" t="str">
        <f>IF(OR(C20="",D20=""),"",IF(VLOOKUP(D20,参加選手登録表!$B$4:$E$33,3,FALSE)=0,"",VLOOKUP(D20,参加選手登録表!$B$4:$E$33,3,FALSE)))</f>
        <v/>
      </c>
      <c r="F20" s="44"/>
      <c r="G20" s="39" t="str">
        <f>IF(OR(C20="",F20=""),"",IF(VLOOKUP(F20,参加馬登録表!$B$5:$E$34,3,FALSE)=0,"",VLOOKUP(F20,参加馬登録表!$B$5:$E$34,3,FALSE)))</f>
        <v/>
      </c>
      <c r="H20" s="87"/>
      <c r="I20" s="98"/>
      <c r="J20" s="108"/>
      <c r="K20" s="44"/>
      <c r="L20" s="53" t="str">
        <f>IF(OR(C20="",D20=""),"",VLOOKUP(C20,$O$3:$Q$17,IF(VLOOKUP(D20,参加選手登録表!$B$4:$I$33,8,FALSE)=参加選手登録表!$N$3,2,3),FALSE)-IF(I20="OP",1000,0))</f>
        <v/>
      </c>
      <c r="M20" s="44"/>
      <c r="O20" s="55"/>
    </row>
    <row r="21" spans="1:17">
      <c r="A21" s="39">
        <v>18</v>
      </c>
      <c r="B21" s="39" t="str">
        <f t="shared" si="0"/>
        <v/>
      </c>
      <c r="C21" s="44"/>
      <c r="D21" s="44"/>
      <c r="E21" s="39" t="str">
        <f>IF(OR(C21="",D21=""),"",IF(VLOOKUP(D21,参加選手登録表!$B$4:$E$33,3,FALSE)=0,"",VLOOKUP(D21,参加選手登録表!$B$4:$E$33,3,FALSE)))</f>
        <v/>
      </c>
      <c r="F21" s="44"/>
      <c r="G21" s="39" t="str">
        <f>IF(OR(C21="",F21=""),"",IF(VLOOKUP(F21,参加馬登録表!$B$5:$E$34,3,FALSE)=0,"",VLOOKUP(F21,参加馬登録表!$B$5:$E$34,3,FALSE)))</f>
        <v/>
      </c>
      <c r="H21" s="87"/>
      <c r="I21" s="98"/>
      <c r="J21" s="108"/>
      <c r="K21" s="44"/>
      <c r="L21" s="53" t="str">
        <f>IF(OR(C21="",D21=""),"",VLOOKUP(C21,$O$3:$Q$17,IF(VLOOKUP(D21,参加選手登録表!$B$4:$I$33,8,FALSE)=参加選手登録表!$N$3,2,3),FALSE)-IF(I21="OP",1000,0))</f>
        <v/>
      </c>
      <c r="M21" s="44"/>
    </row>
    <row r="22" spans="1:17">
      <c r="A22" s="39">
        <v>19</v>
      </c>
      <c r="B22" s="39" t="str">
        <f t="shared" si="0"/>
        <v/>
      </c>
      <c r="C22" s="44"/>
      <c r="D22" s="44"/>
      <c r="E22" s="39" t="str">
        <f>IF(OR(C22="",D22=""),"",IF(VLOOKUP(D22,参加選手登録表!$B$4:$E$33,3,FALSE)=0,"",VLOOKUP(D22,参加選手登録表!$B$4:$E$33,3,FALSE)))</f>
        <v/>
      </c>
      <c r="F22" s="44"/>
      <c r="G22" s="39" t="str">
        <f>IF(OR(C22="",F22=""),"",IF(VLOOKUP(F22,参加馬登録表!$B$5:$E$34,3,FALSE)=0,"",VLOOKUP(F22,参加馬登録表!$B$5:$E$34,3,FALSE)))</f>
        <v/>
      </c>
      <c r="H22" s="87"/>
      <c r="I22" s="98"/>
      <c r="J22" s="108"/>
      <c r="K22" s="44"/>
      <c r="L22" s="53" t="str">
        <f>IF(OR(C22="",D22=""),"",VLOOKUP(C22,$O$3:$Q$17,IF(VLOOKUP(D22,参加選手登録表!$B$4:$I$33,8,FALSE)=参加選手登録表!$N$3,2,3),FALSE)-IF(I22="OP",1000,0))</f>
        <v/>
      </c>
      <c r="M22" s="44"/>
    </row>
    <row r="23" spans="1:17" ht="20.399999999999999" thickBot="1">
      <c r="A23" s="83">
        <v>20</v>
      </c>
      <c r="B23" s="83" t="str">
        <f t="shared" si="0"/>
        <v/>
      </c>
      <c r="C23" s="74"/>
      <c r="D23" s="74"/>
      <c r="E23" s="83" t="str">
        <f>IF(OR(C23="",D23=""),"",IF(VLOOKUP(D23,参加選手登録表!$B$4:$E$33,3,FALSE)=0,"",VLOOKUP(D23,参加選手登録表!$B$4:$E$33,3,FALSE)))</f>
        <v/>
      </c>
      <c r="F23" s="74"/>
      <c r="G23" s="83" t="str">
        <f>IF(OR(C23="",F23=""),"",IF(VLOOKUP(F23,参加馬登録表!$B$5:$E$34,3,FALSE)=0,"",VLOOKUP(F23,参加馬登録表!$B$5:$E$34,3,FALSE)))</f>
        <v/>
      </c>
      <c r="H23" s="101"/>
      <c r="I23" s="102"/>
      <c r="J23" s="109"/>
      <c r="K23" s="74"/>
      <c r="L23" s="103" t="str">
        <f>IF(OR(C23="",D23=""),"",VLOOKUP(C23,$O$3:$Q$17,IF(VLOOKUP(D23,参加選手登録表!$B$4:$I$33,8,FALSE)=参加選手登録表!$N$3,2,3),FALSE)-IF(I23="OP",1000,0))</f>
        <v/>
      </c>
      <c r="M23" s="74"/>
    </row>
    <row r="24" spans="1:17">
      <c r="A24" s="37">
        <v>21</v>
      </c>
      <c r="B24" s="37" t="str">
        <f t="shared" si="0"/>
        <v/>
      </c>
      <c r="C24" s="38"/>
      <c r="D24" s="38"/>
      <c r="E24" s="37" t="str">
        <f>IF(OR(C24="",D24=""),"",IF(VLOOKUP(D24,参加選手登録表!$B$4:$E$33,3,FALSE)=0,"",VLOOKUP(D24,参加選手登録表!$B$4:$E$33,3,FALSE)))</f>
        <v/>
      </c>
      <c r="F24" s="38"/>
      <c r="G24" s="37" t="str">
        <f>IF(OR(C24="",F24=""),"",IF(VLOOKUP(F24,参加馬登録表!$B$5:$E$34,3,FALSE)=0,"",VLOOKUP(F24,参加馬登録表!$B$5:$E$34,3,FALSE)))</f>
        <v/>
      </c>
      <c r="H24" s="88"/>
      <c r="I24" s="100"/>
      <c r="J24" s="110"/>
      <c r="K24" s="38"/>
      <c r="L24" s="67" t="str">
        <f>IF(OR(C24="",D24=""),"",VLOOKUP(C24,$O$3:$Q$17,IF(VLOOKUP(D24,参加選手登録表!$B$4:$I$33,8,FALSE)=参加選手登録表!$N$3,2,3),FALSE)-IF(I24="OP",1000,0))</f>
        <v/>
      </c>
      <c r="M24" s="38"/>
    </row>
    <row r="25" spans="1:17">
      <c r="A25" s="39">
        <v>22</v>
      </c>
      <c r="B25" s="39" t="str">
        <f t="shared" si="0"/>
        <v/>
      </c>
      <c r="C25" s="44"/>
      <c r="D25" s="44"/>
      <c r="E25" s="39" t="str">
        <f>IF(OR(C25="",D25=""),"",IF(VLOOKUP(D25,参加選手登録表!$B$4:$E$33,3,FALSE)=0,"",VLOOKUP(D25,参加選手登録表!$B$4:$E$33,3,FALSE)))</f>
        <v/>
      </c>
      <c r="F25" s="44"/>
      <c r="G25" s="39" t="str">
        <f>IF(OR(C25="",F25=""),"",IF(VLOOKUP(F25,参加馬登録表!$B$5:$E$34,3,FALSE)=0,"",VLOOKUP(F25,参加馬登録表!$B$5:$E$34,3,FALSE)))</f>
        <v/>
      </c>
      <c r="H25" s="87"/>
      <c r="I25" s="98"/>
      <c r="J25" s="108"/>
      <c r="K25" s="44"/>
      <c r="L25" s="53" t="str">
        <f>IF(OR(C25="",D25=""),"",VLOOKUP(C25,$O$3:$Q$17,IF(VLOOKUP(D25,参加選手登録表!$B$4:$I$33,8,FALSE)=参加選手登録表!$N$3,2,3),FALSE)-IF(I25="OP",1000,0))</f>
        <v/>
      </c>
      <c r="M25" s="44"/>
    </row>
    <row r="26" spans="1:17">
      <c r="A26" s="39">
        <v>23</v>
      </c>
      <c r="B26" s="39" t="str">
        <f t="shared" si="0"/>
        <v/>
      </c>
      <c r="C26" s="44"/>
      <c r="D26" s="44"/>
      <c r="E26" s="39" t="str">
        <f>IF(OR(C26="",D26=""),"",IF(VLOOKUP(D26,参加選手登録表!$B$4:$E$33,3,FALSE)=0,"",VLOOKUP(D26,参加選手登録表!$B$4:$E$33,3,FALSE)))</f>
        <v/>
      </c>
      <c r="F26" s="44"/>
      <c r="G26" s="39" t="str">
        <f>IF(OR(C26="",F26=""),"",IF(VLOOKUP(F26,参加馬登録表!$B$5:$E$34,3,FALSE)=0,"",VLOOKUP(F26,参加馬登録表!$B$5:$E$34,3,FALSE)))</f>
        <v/>
      </c>
      <c r="H26" s="87"/>
      <c r="I26" s="98"/>
      <c r="J26" s="108"/>
      <c r="K26" s="44"/>
      <c r="L26" s="53" t="str">
        <f>IF(OR(C26="",D26=""),"",VLOOKUP(C26,$O$3:$Q$17,IF(VLOOKUP(D26,参加選手登録表!$B$4:$I$33,8,FALSE)=参加選手登録表!$N$3,2,3),FALSE)-IF(I26="OP",1000,0))</f>
        <v/>
      </c>
      <c r="M26" s="44"/>
    </row>
    <row r="27" spans="1:17">
      <c r="A27" s="39">
        <v>24</v>
      </c>
      <c r="B27" s="39" t="str">
        <f t="shared" si="0"/>
        <v/>
      </c>
      <c r="C27" s="44"/>
      <c r="D27" s="44"/>
      <c r="E27" s="39" t="str">
        <f>IF(OR(C27="",D27=""),"",IF(VLOOKUP(D27,参加選手登録表!$B$4:$E$33,3,FALSE)=0,"",VLOOKUP(D27,参加選手登録表!$B$4:$E$33,3,FALSE)))</f>
        <v/>
      </c>
      <c r="F27" s="44"/>
      <c r="G27" s="39" t="str">
        <f>IF(OR(C27="",F27=""),"",IF(VLOOKUP(F27,参加馬登録表!$B$5:$E$34,3,FALSE)=0,"",VLOOKUP(F27,参加馬登録表!$B$5:$E$34,3,FALSE)))</f>
        <v/>
      </c>
      <c r="H27" s="87"/>
      <c r="I27" s="98"/>
      <c r="J27" s="108"/>
      <c r="K27" s="44"/>
      <c r="L27" s="53" t="str">
        <f>IF(OR(C27="",D27=""),"",VLOOKUP(C27,$O$3:$Q$17,IF(VLOOKUP(D27,参加選手登録表!$B$4:$I$33,8,FALSE)=参加選手登録表!$N$3,2,3),FALSE)-IF(I27="OP",1000,0))</f>
        <v/>
      </c>
      <c r="M27" s="44"/>
    </row>
    <row r="28" spans="1:17" ht="20.399999999999999" thickBot="1">
      <c r="A28" s="73">
        <v>25</v>
      </c>
      <c r="B28" s="73" t="str">
        <f t="shared" si="0"/>
        <v/>
      </c>
      <c r="C28" s="75"/>
      <c r="D28" s="75"/>
      <c r="E28" s="73" t="str">
        <f>IF(OR(C28="",D28=""),"",IF(VLOOKUP(D28,参加選手登録表!$B$4:$E$33,3,FALSE)=0,"",VLOOKUP(D28,参加選手登録表!$B$4:$E$33,3,FALSE)))</f>
        <v/>
      </c>
      <c r="F28" s="75"/>
      <c r="G28" s="73" t="str">
        <f>IF(OR(C28="",F28=""),"",IF(VLOOKUP(F28,参加馬登録表!$B$5:$E$34,3,FALSE)=0,"",VLOOKUP(F28,参加馬登録表!$B$5:$E$34,3,FALSE)))</f>
        <v/>
      </c>
      <c r="H28" s="104"/>
      <c r="I28" s="105"/>
      <c r="J28" s="111"/>
      <c r="K28" s="75"/>
      <c r="L28" s="57" t="str">
        <f>IF(OR(C28="",D28=""),"",VLOOKUP(C28,$O$3:$Q$17,IF(VLOOKUP(D28,参加選手登録表!$B$4:$I$33,8,FALSE)=参加選手登録表!$N$3,2,3),FALSE)-IF(I28="OP",1000,0))</f>
        <v/>
      </c>
      <c r="M28" s="75"/>
    </row>
    <row r="29" spans="1:17">
      <c r="A29" s="34">
        <v>26</v>
      </c>
      <c r="B29" s="34" t="str">
        <f t="shared" si="0"/>
        <v/>
      </c>
      <c r="C29" s="35"/>
      <c r="D29" s="35"/>
      <c r="E29" s="34" t="str">
        <f>IF(OR(C29="",D29=""),"",IF(VLOOKUP(D29,参加選手登録表!$B$4:$E$33,3,FALSE)=0,"",VLOOKUP(D29,参加選手登録表!$B$4:$E$33,3,FALSE)))</f>
        <v/>
      </c>
      <c r="F29" s="35"/>
      <c r="G29" s="34" t="str">
        <f>IF(OR(C29="",F29=""),"",IF(VLOOKUP(F29,参加馬登録表!$B$5:$E$34,3,FALSE)=0,"",VLOOKUP(F29,参加馬登録表!$B$5:$E$34,3,FALSE)))</f>
        <v/>
      </c>
      <c r="H29" s="86"/>
      <c r="I29" s="91"/>
      <c r="J29" s="107"/>
      <c r="K29" s="35"/>
      <c r="L29" s="58" t="str">
        <f>IF(OR(C29="",D29=""),"",VLOOKUP(C29,$O$3:$Q$17,IF(VLOOKUP(D29,参加選手登録表!$B$4:$I$33,8,FALSE)=参加選手登録表!$N$3,2,3),FALSE)-IF(I29="OP",1000,0))</f>
        <v/>
      </c>
      <c r="M29" s="35"/>
    </row>
    <row r="30" spans="1:17">
      <c r="A30" s="39">
        <v>27</v>
      </c>
      <c r="B30" s="39" t="str">
        <f t="shared" si="0"/>
        <v/>
      </c>
      <c r="C30" s="44"/>
      <c r="D30" s="44"/>
      <c r="E30" s="39" t="str">
        <f>IF(OR(C30="",D30=""),"",IF(VLOOKUP(D30,参加選手登録表!$B$4:$E$33,3,FALSE)=0,"",VLOOKUP(D30,参加選手登録表!$B$4:$E$33,3,FALSE)))</f>
        <v/>
      </c>
      <c r="F30" s="44"/>
      <c r="G30" s="39" t="str">
        <f>IF(OR(C30="",F30=""),"",IF(VLOOKUP(F30,参加馬登録表!$B$5:$E$34,3,FALSE)=0,"",VLOOKUP(F30,参加馬登録表!$B$5:$E$34,3,FALSE)))</f>
        <v/>
      </c>
      <c r="H30" s="87"/>
      <c r="I30" s="98"/>
      <c r="J30" s="108"/>
      <c r="K30" s="44"/>
      <c r="L30" s="53" t="str">
        <f>IF(OR(C30="",D30=""),"",VLOOKUP(C30,$O$3:$Q$17,IF(VLOOKUP(D30,参加選手登録表!$B$4:$I$33,8,FALSE)=参加選手登録表!$N$3,2,3),FALSE)-IF(I30="OP",1000,0))</f>
        <v/>
      </c>
      <c r="M30" s="44"/>
    </row>
    <row r="31" spans="1:17">
      <c r="A31" s="39">
        <v>28</v>
      </c>
      <c r="B31" s="39" t="str">
        <f t="shared" si="0"/>
        <v/>
      </c>
      <c r="C31" s="44"/>
      <c r="D31" s="44"/>
      <c r="E31" s="39" t="str">
        <f>IF(OR(C31="",D31=""),"",IF(VLOOKUP(D31,参加選手登録表!$B$4:$E$33,3,FALSE)=0,"",VLOOKUP(D31,参加選手登録表!$B$4:$E$33,3,FALSE)))</f>
        <v/>
      </c>
      <c r="F31" s="44"/>
      <c r="G31" s="39" t="str">
        <f>IF(OR(C31="",F31=""),"",IF(VLOOKUP(F31,参加馬登録表!$B$5:$E$34,3,FALSE)=0,"",VLOOKUP(F31,参加馬登録表!$B$5:$E$34,3,FALSE)))</f>
        <v/>
      </c>
      <c r="H31" s="87"/>
      <c r="I31" s="98"/>
      <c r="J31" s="108"/>
      <c r="K31" s="44"/>
      <c r="L31" s="53" t="str">
        <f>IF(OR(C31="",D31=""),"",VLOOKUP(C31,$O$3:$Q$17,IF(VLOOKUP(D31,参加選手登録表!$B$4:$I$33,8,FALSE)=参加選手登録表!$N$3,2,3),FALSE)-IF(I31="OP",1000,0))</f>
        <v/>
      </c>
      <c r="M31" s="44"/>
    </row>
    <row r="32" spans="1:17">
      <c r="A32" s="39">
        <v>29</v>
      </c>
      <c r="B32" s="39" t="str">
        <f t="shared" si="0"/>
        <v/>
      </c>
      <c r="C32" s="44"/>
      <c r="D32" s="44"/>
      <c r="E32" s="39" t="str">
        <f>IF(OR(C32="",D32=""),"",IF(VLOOKUP(D32,参加選手登録表!$B$4:$E$33,3,FALSE)=0,"",VLOOKUP(D32,参加選手登録表!$B$4:$E$33,3,FALSE)))</f>
        <v/>
      </c>
      <c r="F32" s="44"/>
      <c r="G32" s="39" t="str">
        <f>IF(OR(C32="",F32=""),"",IF(VLOOKUP(F32,参加馬登録表!$B$5:$E$34,3,FALSE)=0,"",VLOOKUP(F32,参加馬登録表!$B$5:$E$34,3,FALSE)))</f>
        <v/>
      </c>
      <c r="H32" s="87"/>
      <c r="I32" s="98"/>
      <c r="J32" s="108"/>
      <c r="K32" s="44"/>
      <c r="L32" s="53" t="str">
        <f>IF(OR(C32="",D32=""),"",VLOOKUP(C32,$O$3:$Q$17,IF(VLOOKUP(D32,参加選手登録表!$B$4:$I$33,8,FALSE)=参加選手登録表!$N$3,2,3),FALSE)-IF(I32="OP",1000,0))</f>
        <v/>
      </c>
      <c r="M32" s="44"/>
    </row>
    <row r="33" spans="1:13">
      <c r="A33" s="39">
        <v>30</v>
      </c>
      <c r="B33" s="39" t="str">
        <f t="shared" si="0"/>
        <v/>
      </c>
      <c r="C33" s="44"/>
      <c r="D33" s="44"/>
      <c r="E33" s="39" t="str">
        <f>IF(OR(C33="",D33=""),"",IF(VLOOKUP(D33,参加選手登録表!$B$4:$E$33,3,FALSE)=0,"",VLOOKUP(D33,参加選手登録表!$B$4:$E$33,3,FALSE)))</f>
        <v/>
      </c>
      <c r="F33" s="44"/>
      <c r="G33" s="39" t="str">
        <f>IF(OR(C33="",F33=""),"",IF(VLOOKUP(F33,参加馬登録表!$B$5:$E$34,3,FALSE)=0,"",VLOOKUP(F33,参加馬登録表!$B$5:$E$34,3,FALSE)))</f>
        <v/>
      </c>
      <c r="H33" s="87"/>
      <c r="I33" s="98"/>
      <c r="J33" s="108"/>
      <c r="K33" s="44"/>
      <c r="L33" s="53" t="str">
        <f>IF(OR(C33="",D33=""),"",VLOOKUP(C33,$O$3:$Q$17,IF(VLOOKUP(D33,参加選手登録表!$B$4:$I$33,8,FALSE)=参加選手登録表!$N$3,2,3),FALSE)-IF(I33="OP",1000,0))</f>
        <v/>
      </c>
      <c r="M33" s="44"/>
    </row>
  </sheetData>
  <sheetProtection sheet="1" selectLockedCells="1"/>
  <phoneticPr fontId="20"/>
  <dataValidations count="3">
    <dataValidation type="list" allowBlank="1" showInputMessage="1" showErrorMessage="1" sqref="C4:C33" xr:uid="{94EB18E2-B23A-9747-B351-192564D254CE}">
      <formula1>$O$3:$O$17</formula1>
    </dataValidation>
    <dataValidation type="list" allowBlank="1" showInputMessage="1" showErrorMessage="1" sqref="I4:I33" xr:uid="{87197AB5-5114-8A4D-A294-6DC38EF44DE7}">
      <formula1>$O$19:$O$21</formula1>
    </dataValidation>
    <dataValidation type="list" allowBlank="1" showInputMessage="1" showErrorMessage="1" sqref="J4:J33" xr:uid="{62288DD2-AF51-524C-BABB-1FAC3B78143D}">
      <formula1>$Q$19:$Q$20</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参加選手登録表!$B$4:$B$33</xm:f>
          </x14:formula1>
          <xm:sqref>D4:D33</xm:sqref>
        </x14:dataValidation>
        <x14:dataValidation type="list" allowBlank="1" showInputMessage="1" showErrorMessage="1" xr:uid="{00000000-0002-0000-0200-000002000000}">
          <x14:formula1>
            <xm:f>参加馬登録表!$B$5:$B$34</xm:f>
          </x14:formula1>
          <xm:sqref>F4:F33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3"/>
  <sheetViews>
    <sheetView topLeftCell="B1" workbookViewId="0">
      <selection activeCell="M24" sqref="M24"/>
    </sheetView>
  </sheetViews>
  <sheetFormatPr defaultColWidth="10.81640625" defaultRowHeight="19.8"/>
  <cols>
    <col min="1" max="1" width="5.1796875" customWidth="1"/>
    <col min="2" max="2" width="7.7265625" customWidth="1"/>
    <col min="3" max="3" width="34.81640625" customWidth="1"/>
    <col min="4" max="4" width="21.26953125" customWidth="1"/>
    <col min="6" max="6" width="22.81640625" customWidth="1"/>
    <col min="7" max="7" width="11" customWidth="1"/>
    <col min="8" max="8" width="21.453125" customWidth="1"/>
    <col min="9" max="9" width="8.54296875" customWidth="1"/>
    <col min="10" max="10" width="13.54296875" customWidth="1"/>
    <col min="11" max="11" width="12" hidden="1" customWidth="1"/>
    <col min="12" max="12" width="14.453125" customWidth="1"/>
    <col min="13" max="13" width="18.26953125" customWidth="1"/>
    <col min="15" max="15" width="33.1796875" customWidth="1"/>
  </cols>
  <sheetData>
    <row r="1" spans="1:17" ht="26.4">
      <c r="A1" s="12" t="str">
        <f>参加選手登録表!A1</f>
        <v>令和5年度　県民総合体育大会兼国民体育大会茨城県大会</v>
      </c>
      <c r="D1" s="29" t="s">
        <v>132</v>
      </c>
      <c r="I1" s="46" t="s">
        <v>131</v>
      </c>
      <c r="L1" s="47">
        <f>SUM(L4:L33)</f>
        <v>0</v>
      </c>
    </row>
    <row r="2" spans="1:17" ht="20.399999999999999" thickBot="1">
      <c r="A2" s="30" t="s">
        <v>0</v>
      </c>
      <c r="B2" s="30" t="s">
        <v>52</v>
      </c>
      <c r="C2" s="30" t="s">
        <v>53</v>
      </c>
      <c r="D2" s="30" t="s">
        <v>1</v>
      </c>
      <c r="E2" s="30" t="s">
        <v>54</v>
      </c>
      <c r="F2" s="30" t="s">
        <v>55</v>
      </c>
      <c r="G2" s="30" t="s">
        <v>56</v>
      </c>
      <c r="H2" s="30" t="s">
        <v>57</v>
      </c>
      <c r="I2" s="30" t="s">
        <v>58</v>
      </c>
      <c r="J2" s="30" t="s">
        <v>7</v>
      </c>
      <c r="K2" s="30" t="s">
        <v>59</v>
      </c>
      <c r="L2" s="30" t="s">
        <v>60</v>
      </c>
      <c r="M2" s="30" t="s">
        <v>61</v>
      </c>
      <c r="O2" s="48" t="s">
        <v>53</v>
      </c>
      <c r="P2" s="90" t="s">
        <v>128</v>
      </c>
      <c r="Q2" s="90" t="s">
        <v>129</v>
      </c>
    </row>
    <row r="3" spans="1:17" ht="21" thickTop="1" thickBot="1">
      <c r="A3" s="31" t="s">
        <v>9</v>
      </c>
      <c r="B3" s="34">
        <f t="shared" ref="B3:B33" si="0">IF(C3="","",MATCH(C3,$O$3:$O$12,)+10)</f>
        <v>18</v>
      </c>
      <c r="C3" s="32" t="s">
        <v>140</v>
      </c>
      <c r="D3" s="31" t="s">
        <v>42</v>
      </c>
      <c r="E3" s="31">
        <v>56570</v>
      </c>
      <c r="F3" s="31" t="s">
        <v>38</v>
      </c>
      <c r="G3" s="31">
        <v>56670</v>
      </c>
      <c r="H3" s="31" t="s">
        <v>62</v>
      </c>
      <c r="I3" s="31" t="s">
        <v>58</v>
      </c>
      <c r="J3" s="31" t="s">
        <v>63</v>
      </c>
      <c r="K3" s="31"/>
      <c r="L3" s="49">
        <v>5000</v>
      </c>
      <c r="M3" s="31"/>
      <c r="O3" s="66" t="s">
        <v>133</v>
      </c>
      <c r="P3" s="61">
        <v>10000</v>
      </c>
      <c r="Q3" s="61">
        <v>10000</v>
      </c>
    </row>
    <row r="4" spans="1:17">
      <c r="A4" s="34">
        <v>1</v>
      </c>
      <c r="B4" s="34" t="str">
        <f>IF(C4="","",MATCH(C4,$O$3:$O$12,)+10)</f>
        <v/>
      </c>
      <c r="C4" s="35"/>
      <c r="D4" s="35"/>
      <c r="E4" s="34" t="str">
        <f>IF(OR(C4="",D4=""),"",IF(VLOOKUP(D4,参加選手登録表!$B$4:$E$33,3,FALSE)=0,"",VLOOKUP(D4,参加選手登録表!$B$4:$E$33,3,FALSE)))</f>
        <v/>
      </c>
      <c r="F4" s="35"/>
      <c r="G4" s="34" t="str">
        <f>IF(OR(C4="",F4=""),"",IF(VLOOKUP(F4,参加馬登録表!$B$5:$E$34,3,FALSE)=0,"",VLOOKUP(F4,参加馬登録表!$B$5:$E$34,3,FALSE)))</f>
        <v/>
      </c>
      <c r="H4" s="86"/>
      <c r="I4" s="91"/>
      <c r="J4" s="52" t="str">
        <f>IF(OR(C4="",D4=""),"",VLOOKUP(D4,参加選手登録表!$B$4:$I$33,7,FALSE))</f>
        <v/>
      </c>
      <c r="K4" s="35"/>
      <c r="L4" s="53" t="str">
        <f>IF(OR(C4="",D4=""),"",VLOOKUP(C4,$O$3:$Q$12,IF(VLOOKUP(D4,参加選手登録表!$B$4:$I$33,8,FALSE)=参加選手登録表!$N$3,2,3),FALSE)-IF(I4="OP",1000,0))</f>
        <v/>
      </c>
      <c r="M4" s="35"/>
      <c r="O4" s="66" t="s">
        <v>134</v>
      </c>
      <c r="P4" s="61">
        <v>6000</v>
      </c>
      <c r="Q4" s="61">
        <v>7000</v>
      </c>
    </row>
    <row r="5" spans="1:17">
      <c r="A5" s="37">
        <v>2</v>
      </c>
      <c r="B5" s="37" t="str">
        <f t="shared" si="0"/>
        <v/>
      </c>
      <c r="C5" s="38"/>
      <c r="D5" s="38"/>
      <c r="E5" s="39" t="str">
        <f>IF(OR(C5="",D5=""),"",IF(VLOOKUP(D5,参加選手登録表!$B$4:$E$33,3,FALSE)=0,"",VLOOKUP(D5,参加選手登録表!$B$4:$E$33,3,FALSE)))</f>
        <v/>
      </c>
      <c r="F5" s="38"/>
      <c r="G5" s="37" t="str">
        <f>IF(OR(C5="",F5=""),"",IF(VLOOKUP(F5,参加馬登録表!$B$5:$E$34,3,FALSE)=0,"",VLOOKUP(F5,参加馬登録表!$B$5:$E$34,3,FALSE)))</f>
        <v/>
      </c>
      <c r="H5" s="38"/>
      <c r="I5" s="38"/>
      <c r="J5" s="54" t="str">
        <f>IF(OR(C5="",D5=""),"",VLOOKUP(D5,参加選手登録表!$B$4:$I$33,7,FALSE))</f>
        <v/>
      </c>
      <c r="K5" s="38"/>
      <c r="L5" s="53" t="str">
        <f>IF(OR(C5="",D5=""),"",VLOOKUP(C5,$O$3:$Q$12,IF(VLOOKUP(D5,参加選手登録表!$B$4:$I$33,8,FALSE)=参加選手登録表!$N$3,2,3),FALSE)-IF(I5="OP",1000,0))</f>
        <v/>
      </c>
      <c r="M5" s="38"/>
      <c r="O5" s="66" t="s">
        <v>135</v>
      </c>
      <c r="P5" s="61">
        <v>10000</v>
      </c>
      <c r="Q5" s="61">
        <v>10000</v>
      </c>
    </row>
    <row r="6" spans="1:17">
      <c r="A6" s="37">
        <v>3</v>
      </c>
      <c r="B6" s="37" t="str">
        <f t="shared" si="0"/>
        <v/>
      </c>
      <c r="C6" s="38"/>
      <c r="D6" s="38"/>
      <c r="E6" s="37" t="str">
        <f>IF(OR(C6="",D6=""),"",IF(VLOOKUP(D6,参加選手登録表!$B$4:$E$33,3,FALSE)=0,"",VLOOKUP(D6,参加選手登録表!$B$4:$E$33,3,FALSE)))</f>
        <v/>
      </c>
      <c r="F6" s="38"/>
      <c r="G6" s="37" t="str">
        <f>IF(OR(C6="",F6=""),"",IF(VLOOKUP(F6,参加馬登録表!$B$5:$E$34,3,FALSE)=0,"",VLOOKUP(F6,参加馬登録表!$B$5:$E$34,3,FALSE)))</f>
        <v/>
      </c>
      <c r="H6" s="38"/>
      <c r="I6" s="38"/>
      <c r="J6" s="54" t="str">
        <f>IF(OR(C6="",D6=""),"",VLOOKUP(D6,参加選手登録表!$B$4:$I$33,7,FALSE))</f>
        <v/>
      </c>
      <c r="K6" s="38"/>
      <c r="L6" s="53" t="str">
        <f>IF(OR(C6="",D6=""),"",VLOOKUP(C6,$O$3:$Q$12,IF(VLOOKUP(D6,参加選手登録表!$B$4:$I$33,8,FALSE)=参加選手登録表!$N$3,2,3),FALSE)-IF(I6="OP",1000,0))</f>
        <v/>
      </c>
      <c r="M6" s="38"/>
      <c r="O6" s="66" t="s">
        <v>136</v>
      </c>
      <c r="P6" s="61">
        <v>6000</v>
      </c>
      <c r="Q6" s="61">
        <v>7000</v>
      </c>
    </row>
    <row r="7" spans="1:17">
      <c r="A7" s="37">
        <v>4</v>
      </c>
      <c r="B7" s="37" t="str">
        <f t="shared" si="0"/>
        <v/>
      </c>
      <c r="C7" s="38"/>
      <c r="D7" s="38"/>
      <c r="E7" s="37" t="str">
        <f>IF(OR(C7="",D7=""),"",IF(VLOOKUP(D7,参加選手登録表!$B$4:$E$33,3,FALSE)=0,"",VLOOKUP(D7,参加選手登録表!$B$4:$E$33,3,FALSE)))</f>
        <v/>
      </c>
      <c r="F7" s="38"/>
      <c r="G7" s="37" t="str">
        <f>IF(OR(C7="",F7=""),"",IF(VLOOKUP(F7,参加馬登録表!$B$5:$E$34,3,FALSE)=0,"",VLOOKUP(F7,参加馬登録表!$B$5:$E$34,3,FALSE)))</f>
        <v/>
      </c>
      <c r="H7" s="38"/>
      <c r="I7" s="38"/>
      <c r="J7" s="54" t="str">
        <f>IF(OR(C7="",D7=""),"",VLOOKUP(D7,参加選手登録表!$B$4:$I$33,7,FALSE))</f>
        <v/>
      </c>
      <c r="K7" s="38"/>
      <c r="L7" s="67" t="str">
        <f>IF(OR(C7="",D7=""),"",VLOOKUP(C7,$O$3:$Q$12,IF(VLOOKUP(D7,参加選手登録表!$B$4:$I$33,8,FALSE)=参加選手登録表!$N$3,2,3),FALSE)-IF(I7="OP",1000,0))</f>
        <v/>
      </c>
      <c r="M7" s="38"/>
      <c r="O7" s="66" t="s">
        <v>137</v>
      </c>
      <c r="P7" s="61">
        <v>10000</v>
      </c>
      <c r="Q7" s="61">
        <v>10000</v>
      </c>
    </row>
    <row r="8" spans="1:17" ht="20.399999999999999" thickBot="1">
      <c r="A8" s="41">
        <v>5</v>
      </c>
      <c r="B8" s="41" t="str">
        <f t="shared" si="0"/>
        <v/>
      </c>
      <c r="C8" s="42"/>
      <c r="D8" s="42"/>
      <c r="E8" s="41" t="str">
        <f>IF(OR(C8="",D8=""),"",IF(VLOOKUP(D8,参加選手登録表!$B$4:$E$33,3,FALSE)=0,"",VLOOKUP(D8,参加選手登録表!$B$4:$E$33,3,FALSE)))</f>
        <v/>
      </c>
      <c r="F8" s="42"/>
      <c r="G8" s="41" t="str">
        <f>IF(OR(C8="",F8=""),"",IF(VLOOKUP(F8,参加馬登録表!$B$5:$E$34,3,FALSE)=0,"",VLOOKUP(F8,参加馬登録表!$B$5:$E$34,3,FALSE)))</f>
        <v/>
      </c>
      <c r="H8" s="42"/>
      <c r="I8" s="42"/>
      <c r="J8" s="68" t="str">
        <f>IF(OR(C8="",D8=""),"",VLOOKUP(D8,参加選手登録表!$B$4:$I$33,7,FALSE))</f>
        <v/>
      </c>
      <c r="K8" s="42"/>
      <c r="L8" s="69" t="str">
        <f>IF(OR(C8="",D8=""),"",VLOOKUP(C8,$O$3:$Q$12,IF(VLOOKUP(D8,参加選手登録表!$B$4:$I$33,8,FALSE)=参加選手登録表!$N$3,2,3),FALSE)-IF(I8="OP",1000,0))</f>
        <v/>
      </c>
      <c r="M8" s="42"/>
      <c r="O8" s="66" t="s">
        <v>138</v>
      </c>
      <c r="P8" s="61">
        <v>6000</v>
      </c>
      <c r="Q8" s="61">
        <v>7000</v>
      </c>
    </row>
    <row r="9" spans="1:17">
      <c r="A9" s="37">
        <v>6</v>
      </c>
      <c r="B9" s="37" t="str">
        <f t="shared" si="0"/>
        <v/>
      </c>
      <c r="C9" s="38"/>
      <c r="D9" s="38"/>
      <c r="E9" s="37" t="str">
        <f>IF(OR(C9="",D9=""),"",IF(VLOOKUP(D9,参加選手登録表!$B$4:$E$33,3,FALSE)=0,"",VLOOKUP(D9,参加選手登録表!$B$4:$E$33,3,FALSE)))</f>
        <v/>
      </c>
      <c r="F9" s="38"/>
      <c r="G9" s="37" t="str">
        <f>IF(OR(C9="",F9=""),"",IF(VLOOKUP(F9,参加馬登録表!$B$5:$E$34,3,FALSE)=0,"",VLOOKUP(F9,参加馬登録表!$B$5:$E$34,3,FALSE)))</f>
        <v/>
      </c>
      <c r="H9" s="38"/>
      <c r="I9" s="38"/>
      <c r="J9" s="54" t="str">
        <f>IF(OR(C9="",D9=""),"",VLOOKUP(D9,参加選手登録表!$B$4:$I$33,7,FALSE))</f>
        <v/>
      </c>
      <c r="K9" s="38"/>
      <c r="L9" s="67" t="str">
        <f>IF(OR(C9="",D9=""),"",VLOOKUP(C9,$O$3:$Q$12,IF(VLOOKUP(D9,参加選手登録表!$B$4:$I$33,8,FALSE)=参加選手登録表!$N$3,2,3),FALSE)-IF(I9="OP",1000,0))</f>
        <v/>
      </c>
      <c r="M9" s="38"/>
      <c r="O9" s="66" t="s">
        <v>139</v>
      </c>
      <c r="P9" s="61">
        <v>6000</v>
      </c>
      <c r="Q9" s="61">
        <v>7000</v>
      </c>
    </row>
    <row r="10" spans="1:17">
      <c r="A10" s="37">
        <v>7</v>
      </c>
      <c r="B10" s="37" t="str">
        <f t="shared" si="0"/>
        <v/>
      </c>
      <c r="C10" s="38"/>
      <c r="D10" s="38"/>
      <c r="E10" s="37" t="str">
        <f>IF(OR(C10="",D10=""),"",IF(VLOOKUP(D10,参加選手登録表!$B$4:$E$33,3,FALSE)=0,"",VLOOKUP(D10,参加選手登録表!$B$4:$E$33,3,FALSE)))</f>
        <v/>
      </c>
      <c r="F10" s="38"/>
      <c r="G10" s="37" t="str">
        <f>IF(OR(C10="",F10=""),"",IF(VLOOKUP(F10,参加馬登録表!$B$5:$E$34,3,FALSE)=0,"",VLOOKUP(F10,参加馬登録表!$B$5:$E$34,3,FALSE)))</f>
        <v/>
      </c>
      <c r="H10" s="38"/>
      <c r="I10" s="38"/>
      <c r="J10" s="54" t="str">
        <f>IF(OR(C10="",D10=""),"",VLOOKUP(D10,参加選手登録表!$B$4:$I$33,7,FALSE))</f>
        <v/>
      </c>
      <c r="K10" s="38"/>
      <c r="L10" s="67" t="str">
        <f>IF(OR(C10="",D10=""),"",VLOOKUP(C10,$O$3:$Q$12,IF(VLOOKUP(D10,参加選手登録表!$B$4:$I$33,8,FALSE)=参加選手登録表!$N$3,2,3),FALSE)-IF(I10="OP",1000,0))</f>
        <v/>
      </c>
      <c r="M10" s="38"/>
      <c r="O10" s="66" t="s">
        <v>141</v>
      </c>
      <c r="P10" s="61">
        <v>6000</v>
      </c>
      <c r="Q10" s="61">
        <v>7000</v>
      </c>
    </row>
    <row r="11" spans="1:17">
      <c r="A11" s="37">
        <v>8</v>
      </c>
      <c r="B11" s="37" t="str">
        <f t="shared" si="0"/>
        <v/>
      </c>
      <c r="C11" s="38"/>
      <c r="D11" s="38"/>
      <c r="E11" s="37" t="str">
        <f>IF(OR(C11="",D11=""),"",IF(VLOOKUP(D11,参加選手登録表!$B$4:$E$33,3,FALSE)=0,"",VLOOKUP(D11,参加選手登録表!$B$4:$E$33,3,FALSE)))</f>
        <v/>
      </c>
      <c r="F11" s="38"/>
      <c r="G11" s="37" t="str">
        <f>IF(OR(C11="",F11=""),"",IF(VLOOKUP(F11,参加馬登録表!$B$5:$E$34,3,FALSE)=0,"",VLOOKUP(F11,参加馬登録表!$B$5:$E$34,3,FALSE)))</f>
        <v/>
      </c>
      <c r="H11" s="38"/>
      <c r="I11" s="38"/>
      <c r="J11" s="54" t="str">
        <f>IF(OR(C11="",D11=""),"",VLOOKUP(D11,参加選手登録表!$B$4:$I$33,7,FALSE))</f>
        <v/>
      </c>
      <c r="K11" s="38"/>
      <c r="L11" s="67" t="str">
        <f>IF(OR(C11="",D11=""),"",VLOOKUP(C11,$O$3:$Q$12,IF(VLOOKUP(D11,参加選手登録表!$B$4:$I$33,8,FALSE)=参加選手登録表!$N$3,2,3),FALSE)-IF(I11="OP",1000,0))</f>
        <v/>
      </c>
      <c r="M11" s="38"/>
      <c r="O11" s="66" t="s">
        <v>142</v>
      </c>
      <c r="P11" s="61">
        <v>6000</v>
      </c>
      <c r="Q11" s="61">
        <v>7000</v>
      </c>
    </row>
    <row r="12" spans="1:17">
      <c r="A12" s="37">
        <v>9</v>
      </c>
      <c r="B12" s="37" t="str">
        <f t="shared" si="0"/>
        <v/>
      </c>
      <c r="C12" s="38"/>
      <c r="D12" s="38"/>
      <c r="E12" s="37" t="str">
        <f>IF(OR(C12="",D12=""),"",IF(VLOOKUP(D12,参加選手登録表!$B$4:$E$33,3,FALSE)=0,"",VLOOKUP(D12,参加選手登録表!$B$4:$E$33,3,FALSE)))</f>
        <v/>
      </c>
      <c r="F12" s="38"/>
      <c r="G12" s="37" t="str">
        <f>IF(OR(C12="",F12=""),"",IF(VLOOKUP(F12,参加馬登録表!$B$5:$E$34,3,FALSE)=0,"",VLOOKUP(F12,参加馬登録表!$B$5:$E$34,3,FALSE)))</f>
        <v/>
      </c>
      <c r="H12" s="38"/>
      <c r="I12" s="38"/>
      <c r="J12" s="54" t="str">
        <f>IF(OR(C12="",D12=""),"",VLOOKUP(D12,参加選手登録表!$B$4:$I$33,7,FALSE))</f>
        <v/>
      </c>
      <c r="K12" s="38"/>
      <c r="L12" s="67" t="str">
        <f>IF(OR(C12="",D12=""),"",VLOOKUP(C12,$O$3:$Q$12,IF(VLOOKUP(D12,参加選手登録表!$B$4:$I$33,8,FALSE)=参加選手登録表!$N$3,2,3),FALSE)-IF(I12="OP",1000,0))</f>
        <v/>
      </c>
      <c r="M12" s="38"/>
      <c r="O12" s="66" t="s">
        <v>143</v>
      </c>
      <c r="P12" s="61">
        <v>6000</v>
      </c>
      <c r="Q12" s="61">
        <v>7000</v>
      </c>
    </row>
    <row r="13" spans="1:17" ht="20.399999999999999" thickBot="1">
      <c r="A13" s="31">
        <v>10</v>
      </c>
      <c r="B13" s="31" t="str">
        <f t="shared" si="0"/>
        <v/>
      </c>
      <c r="C13" s="62"/>
      <c r="D13" s="62"/>
      <c r="E13" s="31" t="str">
        <f>IF(OR(C13="",D13=""),"",IF(VLOOKUP(D13,参加選手登録表!$B$4:$E$33,3,FALSE)=0,"",VLOOKUP(D13,参加選手登録表!$B$4:$E$33,3,FALSE)))</f>
        <v/>
      </c>
      <c r="F13" s="62"/>
      <c r="G13" s="31" t="str">
        <f>IF(OR(C13="",F13=""),"",IF(VLOOKUP(F13,参加馬登録表!$B$5:$E$34,3,FALSE)=0,"",VLOOKUP(F13,参加馬登録表!$B$5:$E$34,3,FALSE)))</f>
        <v/>
      </c>
      <c r="H13" s="62"/>
      <c r="I13" s="62"/>
      <c r="J13" s="56" t="str">
        <f>IF(OR(C13="",D13=""),"",VLOOKUP(D13,参加選手登録表!$B$4:$I$33,7,FALSE))</f>
        <v/>
      </c>
      <c r="K13" s="62"/>
      <c r="L13" s="70" t="str">
        <f>IF(OR(C13="",D13=""),"",VLOOKUP(C13,$O$3:$Q$12,IF(VLOOKUP(D13,参加選手登録表!$B$4:$I$33,8,FALSE)=参加選手登録表!$N$3,2,3),FALSE)-IF(I13="OP",1000,0))</f>
        <v/>
      </c>
      <c r="M13" s="62"/>
    </row>
    <row r="14" spans="1:17">
      <c r="A14" s="34">
        <v>11</v>
      </c>
      <c r="B14" s="34" t="str">
        <f t="shared" si="0"/>
        <v/>
      </c>
      <c r="C14" s="35"/>
      <c r="D14" s="35"/>
      <c r="E14" s="34" t="str">
        <f>IF(OR(C14="",D14=""),"",IF(VLOOKUP(D14,参加選手登録表!$B$4:$E$33,3,FALSE)=0,"",VLOOKUP(D14,参加選手登録表!$B$4:$E$33,3,FALSE)))</f>
        <v/>
      </c>
      <c r="F14" s="35"/>
      <c r="G14" s="34" t="str">
        <f>IF(OR(C14="",F14=""),"",IF(VLOOKUP(F14,参加馬登録表!$B$5:$E$34,3,FALSE)=0,"",VLOOKUP(F14,参加馬登録表!$B$5:$E$34,3,FALSE)))</f>
        <v/>
      </c>
      <c r="H14" s="35"/>
      <c r="I14" s="35"/>
      <c r="J14" s="52" t="str">
        <f>IF(OR(C14="",D14=""),"",VLOOKUP(D14,参加選手登録表!$B$4:$I$33,7,FALSE))</f>
        <v/>
      </c>
      <c r="K14" s="35"/>
      <c r="L14" s="58" t="str">
        <f>IF(OR(C14="",D14=""),"",VLOOKUP(C14,$O$3:$Q$12,IF(VLOOKUP(D14,参加選手登録表!$B$4:$I$33,8,FALSE)=参加選手登録表!$N$3,2,3),FALSE)-IF(I14="OP",1000,0))</f>
        <v/>
      </c>
      <c r="M14" s="35"/>
      <c r="O14" s="55" t="s">
        <v>130</v>
      </c>
      <c r="P14">
        <v>-1000</v>
      </c>
    </row>
    <row r="15" spans="1:17">
      <c r="A15" s="37">
        <v>12</v>
      </c>
      <c r="B15" s="37" t="str">
        <f t="shared" si="0"/>
        <v/>
      </c>
      <c r="C15" s="38"/>
      <c r="D15" s="38"/>
      <c r="E15" s="37" t="str">
        <f>IF(OR(C15="",D15=""),"",IF(VLOOKUP(D15,参加選手登録表!$B$4:$E$33,3,FALSE)=0,"",VLOOKUP(D15,参加選手登録表!$B$4:$E$33,3,FALSE)))</f>
        <v/>
      </c>
      <c r="F15" s="38"/>
      <c r="G15" s="37" t="str">
        <f>IF(OR(C15="",F15=""),"",IF(VLOOKUP(F15,参加馬登録表!$B$5:$E$34,3,FALSE)=0,"",VLOOKUP(F15,参加馬登録表!$B$5:$E$34,3,FALSE)))</f>
        <v/>
      </c>
      <c r="H15" s="38"/>
      <c r="I15" s="38"/>
      <c r="J15" s="54" t="str">
        <f>IF(OR(C15="",D15=""),"",VLOOKUP(D15,参加選手登録表!$B$4:$I$33,7,FALSE))</f>
        <v/>
      </c>
      <c r="K15" s="38"/>
      <c r="L15" s="67" t="str">
        <f>IF(OR(C15="",D15=""),"",VLOOKUP(C15,$O$3:$Q$12,IF(VLOOKUP(D15,参加選手登録表!$B$4:$I$33,8,FALSE)=参加選手登録表!$N$3,2,3),FALSE)-IF(I15="OP",1000,0))</f>
        <v/>
      </c>
      <c r="M15" s="38"/>
      <c r="O15" s="55" t="s">
        <v>148</v>
      </c>
      <c r="P15">
        <v>-2000</v>
      </c>
    </row>
    <row r="16" spans="1:17">
      <c r="A16" s="37">
        <v>13</v>
      </c>
      <c r="B16" s="37" t="str">
        <f t="shared" si="0"/>
        <v/>
      </c>
      <c r="C16" s="38"/>
      <c r="D16" s="38"/>
      <c r="E16" s="37" t="str">
        <f>IF(OR(C16="",D16=""),"",IF(VLOOKUP(D16,参加選手登録表!$B$4:$E$33,3,FALSE)=0,"",VLOOKUP(D16,参加選手登録表!$B$4:$E$33,3,FALSE)))</f>
        <v/>
      </c>
      <c r="F16" s="38"/>
      <c r="G16" s="37" t="str">
        <f>IF(OR(C16="",F16=""),"",IF(VLOOKUP(F16,参加馬登録表!$B$5:$E$34,3,FALSE)=0,"",VLOOKUP(F16,参加馬登録表!$B$5:$E$34,3,FALSE)))</f>
        <v/>
      </c>
      <c r="H16" s="38"/>
      <c r="I16" s="38"/>
      <c r="J16" s="54" t="str">
        <f>IF(OR(C16="",D16=""),"",VLOOKUP(D16,参加選手登録表!$B$4:$I$33,7,FALSE))</f>
        <v/>
      </c>
      <c r="K16" s="38"/>
      <c r="L16" s="67" t="str">
        <f>IF(OR(C16="",D16=""),"",VLOOKUP(C16,$O$3:$Q$12,IF(VLOOKUP(D16,参加選手登録表!$B$4:$I$33,8,FALSE)=参加選手登録表!$N$3,2,3),FALSE)-IF(I16="OP",1000,0))</f>
        <v/>
      </c>
      <c r="M16" s="38"/>
    </row>
    <row r="17" spans="1:13">
      <c r="A17" s="37">
        <v>14</v>
      </c>
      <c r="B17" s="37" t="str">
        <f t="shared" si="0"/>
        <v/>
      </c>
      <c r="C17" s="38"/>
      <c r="D17" s="38"/>
      <c r="E17" s="37" t="str">
        <f>IF(OR(C17="",D17=""),"",IF(VLOOKUP(D17,参加選手登録表!$B$4:$E$33,3,FALSE)=0,"",VLOOKUP(D17,参加選手登録表!$B$4:$E$33,3,FALSE)))</f>
        <v/>
      </c>
      <c r="F17" s="38"/>
      <c r="G17" s="37" t="str">
        <f>IF(OR(C17="",F17=""),"",IF(VLOOKUP(F17,参加馬登録表!$B$5:$E$34,3,FALSE)=0,"",VLOOKUP(F17,参加馬登録表!$B$5:$E$34,3,FALSE)))</f>
        <v/>
      </c>
      <c r="H17" s="38"/>
      <c r="I17" s="38"/>
      <c r="J17" s="54" t="str">
        <f>IF(OR(C17="",D17=""),"",VLOOKUP(D17,参加選手登録表!$B$4:$I$33,7,FALSE))</f>
        <v/>
      </c>
      <c r="K17" s="38"/>
      <c r="L17" s="67" t="str">
        <f>IF(OR(C17="",D17=""),"",VLOOKUP(C17,$O$3:$Q$12,IF(VLOOKUP(D17,参加選手登録表!$B$4:$I$33,8,FALSE)=参加選手登録表!$N$3,2,3),FALSE)-IF(I17="OP",1000,0))</f>
        <v/>
      </c>
      <c r="M17" s="38"/>
    </row>
    <row r="18" spans="1:13" ht="20.399999999999999" thickBot="1">
      <c r="A18" s="41">
        <v>15</v>
      </c>
      <c r="B18" s="41" t="str">
        <f t="shared" si="0"/>
        <v/>
      </c>
      <c r="C18" s="42"/>
      <c r="D18" s="42"/>
      <c r="E18" s="41" t="str">
        <f>IF(OR(C18="",D18=""),"",IF(VLOOKUP(D18,参加選手登録表!$B$4:$E$33,3,FALSE)=0,"",VLOOKUP(D18,参加選手登録表!$B$4:$E$33,3,FALSE)))</f>
        <v/>
      </c>
      <c r="F18" s="42"/>
      <c r="G18" s="41" t="str">
        <f>IF(OR(C18="",F18=""),"",IF(VLOOKUP(F18,参加馬登録表!$B$5:$E$34,3,FALSE)=0,"",VLOOKUP(F18,参加馬登録表!$B$5:$E$34,3,FALSE)))</f>
        <v/>
      </c>
      <c r="H18" s="42"/>
      <c r="I18" s="42"/>
      <c r="J18" s="68" t="str">
        <f>IF(OR(C18="",D18=""),"",VLOOKUP(D18,参加選手登録表!$B$4:$I$33,7,FALSE))</f>
        <v/>
      </c>
      <c r="K18" s="42"/>
      <c r="L18" s="69" t="str">
        <f>IF(OR(C18="",D18=""),"",VLOOKUP(C18,$O$3:$Q$12,IF(VLOOKUP(D18,参加選手登録表!$B$4:$I$33,8,FALSE)=参加選手登録表!$N$3,2,3),FALSE)-IF(I18="OP",1000,0))</f>
        <v/>
      </c>
      <c r="M18" s="42"/>
    </row>
    <row r="19" spans="1:13">
      <c r="A19" s="37">
        <v>16</v>
      </c>
      <c r="B19" s="37" t="str">
        <f t="shared" si="0"/>
        <v/>
      </c>
      <c r="C19" s="38"/>
      <c r="D19" s="38"/>
      <c r="E19" s="37" t="str">
        <f>IF(OR(C19="",D19=""),"",IF(VLOOKUP(D19,参加選手登録表!$B$4:$E$33,3,FALSE)=0,"",VLOOKUP(D19,参加選手登録表!$B$4:$E$33,3,FALSE)))</f>
        <v/>
      </c>
      <c r="F19" s="38"/>
      <c r="G19" s="37" t="str">
        <f>IF(OR(C19="",F19=""),"",IF(VLOOKUP(F19,参加馬登録表!$B$5:$E$34,3,FALSE)=0,"",VLOOKUP(F19,参加馬登録表!$B$5:$E$34,3,FALSE)))</f>
        <v/>
      </c>
      <c r="H19" s="38"/>
      <c r="I19" s="38"/>
      <c r="J19" s="54" t="str">
        <f>IF(OR(C19="",D19=""),"",VLOOKUP(D19,参加選手登録表!$B$4:$I$33,7,FALSE))</f>
        <v/>
      </c>
      <c r="K19" s="38"/>
      <c r="L19" s="67" t="str">
        <f>IF(OR(C19="",D19=""),"",VLOOKUP(C19,$O$3:$Q$12,IF(VLOOKUP(D19,参加選手登録表!$B$4:$I$33,8,FALSE)=参加選手登録表!$N$3,2,3),FALSE)-IF(I19="OP",1000,0))</f>
        <v/>
      </c>
      <c r="M19" s="38"/>
    </row>
    <row r="20" spans="1:13">
      <c r="A20" s="37">
        <v>17</v>
      </c>
      <c r="B20" s="37" t="str">
        <f t="shared" si="0"/>
        <v/>
      </c>
      <c r="C20" s="38"/>
      <c r="D20" s="38"/>
      <c r="E20" s="37" t="str">
        <f>IF(OR(C20="",D20=""),"",IF(VLOOKUP(D20,参加選手登録表!$B$4:$E$33,3,FALSE)=0,"",VLOOKUP(D20,参加選手登録表!$B$4:$E$33,3,FALSE)))</f>
        <v/>
      </c>
      <c r="F20" s="38"/>
      <c r="G20" s="37" t="str">
        <f>IF(OR(C20="",F20=""),"",IF(VLOOKUP(F20,参加馬登録表!$B$5:$E$34,3,FALSE)=0,"",VLOOKUP(F20,参加馬登録表!$B$5:$E$34,3,FALSE)))</f>
        <v/>
      </c>
      <c r="H20" s="38"/>
      <c r="I20" s="38"/>
      <c r="J20" s="54" t="str">
        <f>IF(OR(C20="",D20=""),"",VLOOKUP(D20,参加選手登録表!$B$4:$I$33,7,FALSE))</f>
        <v/>
      </c>
      <c r="K20" s="38"/>
      <c r="L20" s="67" t="str">
        <f>IF(OR(C20="",D20=""),"",VLOOKUP(C20,$O$3:$Q$12,IF(VLOOKUP(D20,参加選手登録表!$B$4:$I$33,8,FALSE)=参加選手登録表!$N$3,2,3),FALSE)-IF(I20="OP",1000,0))</f>
        <v/>
      </c>
      <c r="M20" s="38"/>
    </row>
    <row r="21" spans="1:13">
      <c r="A21" s="37">
        <v>18</v>
      </c>
      <c r="B21" s="37" t="str">
        <f t="shared" si="0"/>
        <v/>
      </c>
      <c r="C21" s="38"/>
      <c r="D21" s="38"/>
      <c r="E21" s="37" t="str">
        <f>IF(OR(C21="",D21=""),"",IF(VLOOKUP(D21,参加選手登録表!$B$4:$E$33,3,FALSE)=0,"",VLOOKUP(D21,参加選手登録表!$B$4:$E$33,3,FALSE)))</f>
        <v/>
      </c>
      <c r="F21" s="38"/>
      <c r="G21" s="37" t="str">
        <f>IF(OR(C21="",F21=""),"",IF(VLOOKUP(F21,参加馬登録表!$B$5:$E$34,3,FALSE)=0,"",VLOOKUP(F21,参加馬登録表!$B$5:$E$34,3,FALSE)))</f>
        <v/>
      </c>
      <c r="H21" s="38"/>
      <c r="I21" s="38"/>
      <c r="J21" s="54" t="str">
        <f>IF(OR(C21="",D21=""),"",VLOOKUP(D21,参加選手登録表!$B$4:$I$33,7,FALSE))</f>
        <v/>
      </c>
      <c r="K21" s="38"/>
      <c r="L21" s="67" t="str">
        <f>IF(OR(C21="",D21=""),"",VLOOKUP(C21,$O$3:$Q$12,IF(VLOOKUP(D21,参加選手登録表!$B$4:$I$33,8,FALSE)=参加選手登録表!$N$3,2,3),FALSE)-IF(I21="OP",1000,0))</f>
        <v/>
      </c>
      <c r="M21" s="38"/>
    </row>
    <row r="22" spans="1:13">
      <c r="A22" s="37">
        <v>19</v>
      </c>
      <c r="B22" s="37" t="str">
        <f t="shared" si="0"/>
        <v/>
      </c>
      <c r="C22" s="38"/>
      <c r="D22" s="38"/>
      <c r="E22" s="37" t="str">
        <f>IF(OR(C22="",D22=""),"",IF(VLOOKUP(D22,参加選手登録表!$B$4:$E$33,3,FALSE)=0,"",VLOOKUP(D22,参加選手登録表!$B$4:$E$33,3,FALSE)))</f>
        <v/>
      </c>
      <c r="F22" s="38"/>
      <c r="G22" s="37" t="str">
        <f>IF(OR(C22="",F22=""),"",IF(VLOOKUP(F22,参加馬登録表!$B$5:$E$34,3,FALSE)=0,"",VLOOKUP(F22,参加馬登録表!$B$5:$E$34,3,FALSE)))</f>
        <v/>
      </c>
      <c r="H22" s="38"/>
      <c r="I22" s="38"/>
      <c r="J22" s="54" t="str">
        <f>IF(OR(C22="",D22=""),"",VLOOKUP(D22,参加選手登録表!$B$4:$I$33,7,FALSE))</f>
        <v/>
      </c>
      <c r="K22" s="38"/>
      <c r="L22" s="67" t="str">
        <f>IF(OR(C22="",D22=""),"",VLOOKUP(C22,$O$3:$Q$12,IF(VLOOKUP(D22,参加選手登録表!$B$4:$I$33,8,FALSE)=参加選手登録表!$N$3,2,3),FALSE)-IF(I22="OP",1000,0))</f>
        <v/>
      </c>
      <c r="M22" s="38"/>
    </row>
    <row r="23" spans="1:13" ht="20.399999999999999" thickBot="1">
      <c r="A23" s="31">
        <v>20</v>
      </c>
      <c r="B23" s="31" t="str">
        <f t="shared" si="0"/>
        <v/>
      </c>
      <c r="C23" s="62"/>
      <c r="D23" s="62"/>
      <c r="E23" s="31" t="str">
        <f>IF(OR(C23="",D23=""),"",IF(VLOOKUP(D23,参加選手登録表!$B$4:$E$33,3,FALSE)=0,"",VLOOKUP(D23,参加選手登録表!$B$4:$E$33,3,FALSE)))</f>
        <v/>
      </c>
      <c r="F23" s="62"/>
      <c r="G23" s="31" t="str">
        <f>IF(OR(C23="",F23=""),"",IF(VLOOKUP(F23,参加馬登録表!$B$5:$E$34,3,FALSE)=0,"",VLOOKUP(F23,参加馬登録表!$B$5:$E$34,3,FALSE)))</f>
        <v/>
      </c>
      <c r="H23" s="62"/>
      <c r="I23" s="62"/>
      <c r="J23" s="56" t="str">
        <f>IF(OR(C23="",D23=""),"",VLOOKUP(D23,参加選手登録表!$B$4:$I$33,7,FALSE))</f>
        <v/>
      </c>
      <c r="K23" s="62"/>
      <c r="L23" s="70" t="str">
        <f>IF(OR(C23="",D23=""),"",VLOOKUP(C23,$O$3:$Q$12,IF(VLOOKUP(D23,参加選手登録表!$B$4:$I$33,8,FALSE)=参加選手登録表!$N$3,2,3),FALSE)-IF(I23="OP",1000,0))</f>
        <v/>
      </c>
      <c r="M23" s="62"/>
    </row>
    <row r="24" spans="1:13">
      <c r="A24" s="63">
        <v>21</v>
      </c>
      <c r="B24" s="34" t="str">
        <f t="shared" si="0"/>
        <v/>
      </c>
      <c r="C24" s="35"/>
      <c r="D24" s="35"/>
      <c r="E24" s="34" t="str">
        <f>IF(OR(C24="",D24=""),"",IF(VLOOKUP(D24,参加選手登録表!$B$4:$E$33,3,FALSE)=0,"",VLOOKUP(D24,参加選手登録表!$B$4:$E$33,3,FALSE)))</f>
        <v/>
      </c>
      <c r="F24" s="35"/>
      <c r="G24" s="34" t="str">
        <f>IF(OR(C24="",F24=""),"",IF(VLOOKUP(F24,参加馬登録表!$B$5:$E$34,3,FALSE)=0,"",VLOOKUP(F24,参加馬登録表!$B$5:$E$34,3,FALSE)))</f>
        <v/>
      </c>
      <c r="H24" s="35"/>
      <c r="I24" s="35"/>
      <c r="J24" s="52" t="str">
        <f>IF(OR(C24="",D24=""),"",VLOOKUP(D24,参加選手登録表!$B$4:$I$33,7,FALSE))</f>
        <v/>
      </c>
      <c r="K24" s="35"/>
      <c r="L24" s="58" t="str">
        <f>IF(OR(C24="",D24=""),"",VLOOKUP(C24,$O$3:$Q$12,IF(VLOOKUP(D24,参加選手登録表!$B$4:$I$33,8,FALSE)=参加選手登録表!$N$3,2,3),FALSE)-IF(I24="OP",1000,0))</f>
        <v/>
      </c>
      <c r="M24" s="35"/>
    </row>
    <row r="25" spans="1:13">
      <c r="A25" s="64">
        <v>22</v>
      </c>
      <c r="B25" s="37" t="str">
        <f t="shared" si="0"/>
        <v/>
      </c>
      <c r="C25" s="38"/>
      <c r="D25" s="38"/>
      <c r="E25" s="37" t="str">
        <f>IF(OR(C25="",D25=""),"",IF(VLOOKUP(D25,参加選手登録表!$B$4:$E$33,3,FALSE)=0,"",VLOOKUP(D25,参加選手登録表!$B$4:$E$33,3,FALSE)))</f>
        <v/>
      </c>
      <c r="F25" s="38"/>
      <c r="G25" s="37" t="str">
        <f>IF(OR(C25="",F25=""),"",IF(VLOOKUP(F25,参加馬登録表!$B$5:$E$34,3,FALSE)=0,"",VLOOKUP(F25,参加馬登録表!$B$5:$E$34,3,FALSE)))</f>
        <v/>
      </c>
      <c r="H25" s="38"/>
      <c r="I25" s="38"/>
      <c r="J25" s="54" t="str">
        <f>IF(OR(C25="",D25=""),"",VLOOKUP(D25,参加選手登録表!$B$4:$I$33,7,FALSE))</f>
        <v/>
      </c>
      <c r="K25" s="38"/>
      <c r="L25" s="67" t="str">
        <f>IF(OR(C25="",D25=""),"",VLOOKUP(C25,$O$3:$Q$12,IF(VLOOKUP(D25,参加選手登録表!$B$4:$I$33,8,FALSE)=参加選手登録表!$N$3,2,3),FALSE)-IF(I25="OP",1000,0))</f>
        <v/>
      </c>
      <c r="M25" s="38"/>
    </row>
    <row r="26" spans="1:13">
      <c r="A26" s="64">
        <v>23</v>
      </c>
      <c r="B26" s="37" t="str">
        <f t="shared" si="0"/>
        <v/>
      </c>
      <c r="C26" s="38"/>
      <c r="D26" s="38"/>
      <c r="E26" s="37" t="str">
        <f>IF(OR(C26="",D26=""),"",IF(VLOOKUP(D26,参加選手登録表!$B$4:$E$33,3,FALSE)=0,"",VLOOKUP(D26,参加選手登録表!$B$4:$E$33,3,FALSE)))</f>
        <v/>
      </c>
      <c r="F26" s="38"/>
      <c r="G26" s="37" t="str">
        <f>IF(OR(C26="",F26=""),"",IF(VLOOKUP(F26,参加馬登録表!$B$5:$E$34,3,FALSE)=0,"",VLOOKUP(F26,参加馬登録表!$B$5:$E$34,3,FALSE)))</f>
        <v/>
      </c>
      <c r="H26" s="38"/>
      <c r="I26" s="38"/>
      <c r="J26" s="54" t="str">
        <f>IF(OR(C26="",D26=""),"",VLOOKUP(D26,参加選手登録表!$B$4:$I$33,7,FALSE))</f>
        <v/>
      </c>
      <c r="K26" s="38"/>
      <c r="L26" s="67" t="str">
        <f>IF(OR(C26="",D26=""),"",VLOOKUP(C26,$O$3:$Q$12,IF(VLOOKUP(D26,参加選手登録表!$B$4:$I$33,8,FALSE)=参加選手登録表!$N$3,2,3),FALSE)-IF(I26="OP",1000,0))</f>
        <v/>
      </c>
      <c r="M26" s="38"/>
    </row>
    <row r="27" spans="1:13">
      <c r="A27" s="64">
        <v>24</v>
      </c>
      <c r="B27" s="37" t="str">
        <f t="shared" si="0"/>
        <v/>
      </c>
      <c r="C27" s="38"/>
      <c r="D27" s="38"/>
      <c r="E27" s="37" t="str">
        <f>IF(OR(C27="",D27=""),"",IF(VLOOKUP(D27,参加選手登録表!$B$4:$E$33,3,FALSE)=0,"",VLOOKUP(D27,参加選手登録表!$B$4:$E$33,3,FALSE)))</f>
        <v/>
      </c>
      <c r="F27" s="38"/>
      <c r="G27" s="37" t="str">
        <f>IF(OR(C27="",F27=""),"",IF(VLOOKUP(F27,参加馬登録表!$B$5:$E$34,3,FALSE)=0,"",VLOOKUP(F27,参加馬登録表!$B$5:$E$34,3,FALSE)))</f>
        <v/>
      </c>
      <c r="H27" s="38"/>
      <c r="I27" s="38"/>
      <c r="J27" s="54" t="str">
        <f>IF(OR(C27="",D27=""),"",VLOOKUP(D27,参加選手登録表!$B$4:$I$33,7,FALSE))</f>
        <v/>
      </c>
      <c r="K27" s="38"/>
      <c r="L27" s="67" t="str">
        <f>IF(OR(C27="",D27=""),"",VLOOKUP(C27,$O$3:$Q$12,IF(VLOOKUP(D27,参加選手登録表!$B$4:$I$33,8,FALSE)=参加選手登録表!$N$3,2,3),FALSE)-IF(I27="OP",1000,0))</f>
        <v/>
      </c>
      <c r="M27" s="38"/>
    </row>
    <row r="28" spans="1:13" ht="20.399999999999999" thickBot="1">
      <c r="A28" s="65">
        <v>25</v>
      </c>
      <c r="B28" s="41" t="str">
        <f t="shared" si="0"/>
        <v/>
      </c>
      <c r="C28" s="42"/>
      <c r="D28" s="42"/>
      <c r="E28" s="41" t="str">
        <f>IF(OR(C28="",D28=""),"",IF(VLOOKUP(D28,参加選手登録表!$B$4:$E$33,3,FALSE)=0,"",VLOOKUP(D28,参加選手登録表!$B$4:$E$33,3,FALSE)))</f>
        <v/>
      </c>
      <c r="F28" s="42"/>
      <c r="G28" s="41" t="str">
        <f>IF(OR(C28="",F28=""),"",IF(VLOOKUP(F28,参加馬登録表!$B$5:$E$34,3,FALSE)=0,"",VLOOKUP(F28,参加馬登録表!$B$5:$E$34,3,FALSE)))</f>
        <v/>
      </c>
      <c r="H28" s="42"/>
      <c r="I28" s="42"/>
      <c r="J28" s="68" t="str">
        <f>IF(OR(C28="",D28=""),"",VLOOKUP(D28,参加選手登録表!$B$4:$I$33,7,FALSE))</f>
        <v/>
      </c>
      <c r="K28" s="42"/>
      <c r="L28" s="69" t="str">
        <f>IF(OR(C28="",D28=""),"",VLOOKUP(C28,$O$3:$Q$12,IF(VLOOKUP(D28,参加選手登録表!$B$4:$I$33,8,FALSE)=参加選手登録表!$N$3,2,3),FALSE)-IF(I28="OP",1000,0))</f>
        <v/>
      </c>
      <c r="M28" s="42"/>
    </row>
    <row r="29" spans="1:13">
      <c r="A29" s="37">
        <v>26</v>
      </c>
      <c r="B29" s="37" t="str">
        <f t="shared" si="0"/>
        <v/>
      </c>
      <c r="C29" s="38"/>
      <c r="D29" s="38"/>
      <c r="E29" s="37" t="str">
        <f>IF(OR(C29="",D29=""),"",IF(VLOOKUP(D29,参加選手登録表!$B$4:$E$33,3,FALSE)=0,"",VLOOKUP(D29,参加選手登録表!$B$4:$E$33,3,FALSE)))</f>
        <v/>
      </c>
      <c r="F29" s="38"/>
      <c r="G29" s="37" t="str">
        <f>IF(OR(C29="",F29=""),"",IF(VLOOKUP(F29,参加馬登録表!$B$5:$E$34,3,FALSE)=0,"",VLOOKUP(F29,参加馬登録表!$B$5:$E$34,3,FALSE)))</f>
        <v/>
      </c>
      <c r="H29" s="38"/>
      <c r="I29" s="38"/>
      <c r="J29" s="54" t="str">
        <f>IF(OR(C29="",D29=""),"",VLOOKUP(D29,参加選手登録表!$B$4:$I$33,7,FALSE))</f>
        <v/>
      </c>
      <c r="K29" s="38"/>
      <c r="L29" s="67" t="str">
        <f>IF(OR(C29="",D29=""),"",VLOOKUP(C29,$O$3:$Q$12,IF(VLOOKUP(D29,参加選手登録表!$B$4:$I$33,8,FALSE)=参加選手登録表!$N$3,2,3),FALSE)-IF(I29="OP",1000,0))</f>
        <v/>
      </c>
      <c r="M29" s="38"/>
    </row>
    <row r="30" spans="1:13">
      <c r="A30" s="37">
        <v>27</v>
      </c>
      <c r="B30" s="37" t="str">
        <f t="shared" si="0"/>
        <v/>
      </c>
      <c r="C30" s="38"/>
      <c r="D30" s="38"/>
      <c r="E30" s="37" t="str">
        <f>IF(OR(C30="",D30=""),"",IF(VLOOKUP(D30,参加選手登録表!$B$4:$E$33,3,FALSE)=0,"",VLOOKUP(D30,参加選手登録表!$B$4:$E$33,3,FALSE)))</f>
        <v/>
      </c>
      <c r="F30" s="38"/>
      <c r="G30" s="37" t="str">
        <f>IF(OR(C30="",F30=""),"",IF(VLOOKUP(F30,参加馬登録表!$B$5:$E$34,3,FALSE)=0,"",VLOOKUP(F30,参加馬登録表!$B$5:$E$34,3,FALSE)))</f>
        <v/>
      </c>
      <c r="H30" s="38"/>
      <c r="I30" s="38"/>
      <c r="J30" s="54" t="str">
        <f>IF(OR(C30="",D30=""),"",VLOOKUP(D30,参加選手登録表!$B$4:$I$33,7,FALSE))</f>
        <v/>
      </c>
      <c r="K30" s="38"/>
      <c r="L30" s="67" t="str">
        <f>IF(OR(C30="",D30=""),"",VLOOKUP(C30,$O$3:$Q$12,IF(VLOOKUP(D30,参加選手登録表!$B$4:$I$33,8,FALSE)=参加選手登録表!$N$3,2,3),FALSE)-IF(I30="OP",1000,0))</f>
        <v/>
      </c>
      <c r="M30" s="38"/>
    </row>
    <row r="31" spans="1:13">
      <c r="A31" s="37">
        <v>28</v>
      </c>
      <c r="B31" s="37" t="str">
        <f t="shared" si="0"/>
        <v/>
      </c>
      <c r="C31" s="38"/>
      <c r="D31" s="38"/>
      <c r="E31" s="37" t="str">
        <f>IF(OR(C31="",D31=""),"",IF(VLOOKUP(D31,参加選手登録表!$B$4:$E$33,3,FALSE)=0,"",VLOOKUP(D31,参加選手登録表!$B$4:$E$33,3,FALSE)))</f>
        <v/>
      </c>
      <c r="F31" s="38"/>
      <c r="G31" s="37" t="str">
        <f>IF(OR(C31="",F31=""),"",IF(VLOOKUP(F31,参加馬登録表!$B$5:$E$34,3,FALSE)=0,"",VLOOKUP(F31,参加馬登録表!$B$5:$E$34,3,FALSE)))</f>
        <v/>
      </c>
      <c r="H31" s="38"/>
      <c r="I31" s="38"/>
      <c r="J31" s="54" t="str">
        <f>IF(OR(C31="",D31=""),"",VLOOKUP(D31,参加選手登録表!$B$4:$I$33,7,FALSE))</f>
        <v/>
      </c>
      <c r="K31" s="38"/>
      <c r="L31" s="67" t="str">
        <f>IF(OR(C31="",D31=""),"",VLOOKUP(C31,$O$3:$Q$12,IF(VLOOKUP(D31,参加選手登録表!$B$4:$I$33,8,FALSE)=参加選手登録表!$N$3,2,3),FALSE)-IF(I31="OP",1000,0))</f>
        <v/>
      </c>
      <c r="M31" s="38"/>
    </row>
    <row r="32" spans="1:13">
      <c r="A32" s="37">
        <v>29</v>
      </c>
      <c r="B32" s="37" t="str">
        <f t="shared" si="0"/>
        <v/>
      </c>
      <c r="C32" s="38"/>
      <c r="D32" s="38"/>
      <c r="E32" s="37" t="str">
        <f>IF(OR(C32="",D32=""),"",IF(VLOOKUP(D32,参加選手登録表!$B$4:$E$33,3,FALSE)=0,"",VLOOKUP(D32,参加選手登録表!$B$4:$E$33,3,FALSE)))</f>
        <v/>
      </c>
      <c r="F32" s="38"/>
      <c r="G32" s="37" t="str">
        <f>IF(OR(C32="",F32=""),"",IF(VLOOKUP(F32,参加馬登録表!$B$5:$E$34,3,FALSE)=0,"",VLOOKUP(F32,参加馬登録表!$B$5:$E$34,3,FALSE)))</f>
        <v/>
      </c>
      <c r="H32" s="38"/>
      <c r="I32" s="38"/>
      <c r="J32" s="54" t="str">
        <f>IF(OR(C32="",D32=""),"",VLOOKUP(D32,参加選手登録表!$B$4:$I$33,7,FALSE))</f>
        <v/>
      </c>
      <c r="K32" s="38"/>
      <c r="L32" s="67" t="str">
        <f>IF(OR(C32="",D32=""),"",VLOOKUP(C32,$O$3:$Q$12,IF(VLOOKUP(D32,参加選手登録表!$B$4:$I$33,8,FALSE)=参加選手登録表!$N$3,2,3),FALSE)-IF(I32="OP",1000,0))</f>
        <v/>
      </c>
      <c r="M32" s="38"/>
    </row>
    <row r="33" spans="1:13">
      <c r="A33" s="37">
        <v>30</v>
      </c>
      <c r="B33" s="37" t="str">
        <f t="shared" si="0"/>
        <v/>
      </c>
      <c r="C33" s="38"/>
      <c r="D33" s="38"/>
      <c r="E33" s="37" t="str">
        <f>IF(OR(C33="",D33=""),"",IF(VLOOKUP(D33,参加選手登録表!$B$4:$E$33,3,FALSE)=0,"",VLOOKUP(D33,参加選手登録表!$B$4:$E$33,3,FALSE)))</f>
        <v/>
      </c>
      <c r="F33" s="38"/>
      <c r="G33" s="37" t="str">
        <f>IF(OR(C33="",F33=""),"",IF(VLOOKUP(F33,参加馬登録表!$B$5:$E$34,3,FALSE)=0,"",VLOOKUP(F33,参加馬登録表!$B$5:$E$34,3,FALSE)))</f>
        <v/>
      </c>
      <c r="H33" s="38"/>
      <c r="I33" s="38"/>
      <c r="J33" s="54" t="str">
        <f>IF(OR(C33="",D33=""),"",VLOOKUP(D33,参加選手登録表!$B$4:$I$33,7,FALSE))</f>
        <v/>
      </c>
      <c r="K33" s="38"/>
      <c r="L33" s="67" t="str">
        <f>IF(OR(C33="",D33=""),"",VLOOKUP(C33,$O$3:$Q$12,IF(VLOOKUP(D33,参加選手登録表!$B$4:$I$33,8,FALSE)=参加選手登録表!$N$3,2,3),FALSE)-IF(I33="OP",1000,0))</f>
        <v/>
      </c>
      <c r="M33" s="38"/>
    </row>
  </sheetData>
  <sheetProtection selectLockedCells="1"/>
  <phoneticPr fontId="20"/>
  <dataValidations count="2">
    <dataValidation type="list" allowBlank="1" showInputMessage="1" showErrorMessage="1" sqref="C4:C33" xr:uid="{AE04C8A4-A415-DC43-A8D5-F12131360E4C}">
      <formula1>$O$3:$O$12</formula1>
    </dataValidation>
    <dataValidation type="list" allowBlank="1" showInputMessage="1" showErrorMessage="1" sqref="I4:I33" xr:uid="{3568F186-C260-8946-A586-62133F094041}">
      <formula1>$O$13:$O$14</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r:uid="{5F048FF5-BF83-FB4E-8A8F-3A0DAA272282}">
          <x14:formula1>
            <xm:f>参加選手登録表!$B$4:$B$33</xm:f>
          </x14:formula1>
          <xm:sqref>D4:D33</xm:sqref>
        </x14:dataValidation>
        <x14:dataValidation type="list" allowBlank="1" showInputMessage="1" showErrorMessage="1" xr:uid="{964801F3-C7CE-1744-A924-0084CBAAF6D1}">
          <x14:formula1>
            <xm:f>参加馬登録表!$B$5:$B$34</xm:f>
          </x14:formula1>
          <xm:sqref>F4:F33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3"/>
  <sheetViews>
    <sheetView workbookViewId="0">
      <selection activeCell="C7" sqref="C7"/>
    </sheetView>
  </sheetViews>
  <sheetFormatPr defaultColWidth="10.81640625" defaultRowHeight="19.8"/>
  <cols>
    <col min="1" max="1" width="5.1796875" customWidth="1"/>
    <col min="2" max="2" width="5.81640625" customWidth="1"/>
    <col min="3" max="3" width="21.26953125" customWidth="1"/>
    <col min="4" max="4" width="11.54296875" customWidth="1"/>
    <col min="6" max="6" width="22.81640625" customWidth="1"/>
    <col min="7" max="7" width="30.453125" customWidth="1"/>
    <col min="8" max="8" width="19.453125" customWidth="1"/>
    <col min="9" max="9" width="7.1796875" customWidth="1"/>
    <col min="10" max="10" width="9.54296875" customWidth="1"/>
    <col min="11" max="11" width="10.1796875" customWidth="1"/>
    <col min="12" max="12" width="10.54296875" customWidth="1"/>
    <col min="13" max="13" width="11.453125" customWidth="1"/>
    <col min="14" max="14" width="4" customWidth="1"/>
    <col min="15" max="15" width="7.7265625" customWidth="1"/>
    <col min="16" max="16" width="16.26953125" customWidth="1"/>
  </cols>
  <sheetData>
    <row r="1" spans="1:18" ht="26.4">
      <c r="A1" s="12" t="s">
        <v>64</v>
      </c>
      <c r="C1" s="29"/>
      <c r="K1" s="46"/>
      <c r="L1" s="12" t="s">
        <v>65</v>
      </c>
      <c r="M1" s="47">
        <f>SUM(L4:L13)+SUM(M4:M13)</f>
        <v>0</v>
      </c>
    </row>
    <row r="2" spans="1:18">
      <c r="A2" s="30" t="s">
        <v>0</v>
      </c>
      <c r="B2" s="30" t="s">
        <v>66</v>
      </c>
      <c r="C2" s="30" t="s">
        <v>67</v>
      </c>
      <c r="D2" s="30" t="s">
        <v>68</v>
      </c>
      <c r="E2" s="30" t="s">
        <v>69</v>
      </c>
      <c r="F2" s="30" t="s">
        <v>55</v>
      </c>
      <c r="G2" s="30" t="s">
        <v>70</v>
      </c>
      <c r="H2" s="30" t="s">
        <v>71</v>
      </c>
      <c r="I2" s="30" t="s">
        <v>6</v>
      </c>
      <c r="J2" s="30" t="s">
        <v>7</v>
      </c>
      <c r="K2" s="30" t="s">
        <v>8</v>
      </c>
      <c r="L2" s="30" t="s">
        <v>72</v>
      </c>
      <c r="M2" s="30" t="s">
        <v>73</v>
      </c>
      <c r="O2" s="118" t="s">
        <v>7</v>
      </c>
      <c r="P2" s="118"/>
      <c r="Q2" s="60" t="s">
        <v>72</v>
      </c>
      <c r="R2" s="60" t="s">
        <v>73</v>
      </c>
    </row>
    <row r="3" spans="1:18">
      <c r="A3" s="31" t="s">
        <v>9</v>
      </c>
      <c r="B3" s="32" t="s">
        <v>74</v>
      </c>
      <c r="C3" s="31" t="s">
        <v>42</v>
      </c>
      <c r="D3" s="31">
        <v>29986</v>
      </c>
      <c r="E3" s="31" t="s">
        <v>75</v>
      </c>
      <c r="F3" s="31" t="s">
        <v>38</v>
      </c>
      <c r="G3" s="31" t="s">
        <v>76</v>
      </c>
      <c r="H3" s="33">
        <v>38596</v>
      </c>
      <c r="I3" s="31">
        <v>18</v>
      </c>
      <c r="J3" s="31" t="s">
        <v>77</v>
      </c>
      <c r="K3" s="31" t="s">
        <v>15</v>
      </c>
      <c r="L3" s="49">
        <v>3000</v>
      </c>
      <c r="M3" s="31">
        <v>8500</v>
      </c>
      <c r="N3" s="50" t="s">
        <v>78</v>
      </c>
      <c r="O3" s="119" t="s">
        <v>22</v>
      </c>
      <c r="P3" s="51" t="s">
        <v>19</v>
      </c>
      <c r="Q3" s="61">
        <v>7000</v>
      </c>
      <c r="R3" s="120">
        <v>5300</v>
      </c>
    </row>
    <row r="4" spans="1:18">
      <c r="A4" s="34">
        <v>1</v>
      </c>
      <c r="B4" s="35"/>
      <c r="C4" s="35"/>
      <c r="D4" s="34" t="str">
        <f>IF(OR(B4="",C4=""),"",IF(VLOOKUP(C4,参加選手登録表!$B$4:$E$33,3,FALSE)=0,"",VLOOKUP(C4,参加選手登録表!$B$4:$E$33,3,FALSE)))</f>
        <v/>
      </c>
      <c r="E4" s="35"/>
      <c r="F4" s="35"/>
      <c r="G4" s="35"/>
      <c r="H4" s="36"/>
      <c r="I4" s="34" t="str">
        <f>IF(OR(B4="",C4=""),"",VLOOKUP(C4,参加選手登録表!$B$4:$I$33,6,FALSE))</f>
        <v/>
      </c>
      <c r="J4" s="52" t="str">
        <f>IF(OR(B4="",C4=""),"",IF(VLOOKUP(C4,参加選手登録表!$B$4:$I$33,7,FALSE)=0,"一般",IF(VLOOKUP(C4,参加選手登録表!$B$4:$I$33,7,FALSE)="少年","高校生以下","一般")))</f>
        <v/>
      </c>
      <c r="K4" s="34" t="str">
        <f>IF(OR(B4="",C4=""),"",IF(VLOOKUP(C4,参加選手登録表!$B$4:$I$33,8,FALSE)=参加選手登録表!N3,"会員","非会員"))</f>
        <v/>
      </c>
      <c r="L4" s="53" t="str">
        <f>IF(OR(B4="",C4=""),"",(IF(B4=$N$4,8000,7000)-IF(K4="会員",2000,0))*IF(AND(K4="会員",J4="高校生以下"),0.5,1))</f>
        <v/>
      </c>
      <c r="M4" s="34" t="str">
        <f>IF(OR(B4="",C4=""),"",(IF(B4=$N$4,8500,5300)))</f>
        <v/>
      </c>
      <c r="N4" s="50" t="s">
        <v>74</v>
      </c>
      <c r="O4" s="119"/>
      <c r="P4" s="51" t="s">
        <v>79</v>
      </c>
      <c r="Q4" s="61">
        <v>5000</v>
      </c>
      <c r="R4" s="120"/>
    </row>
    <row r="5" spans="1:18">
      <c r="A5" s="37">
        <v>2</v>
      </c>
      <c r="B5" s="38"/>
      <c r="C5" s="38"/>
      <c r="D5" s="39" t="str">
        <f>IF(OR(B5="",C5=""),"",IF(VLOOKUP(C5,参加選手登録表!$B$4:$E$33,3,FALSE)=0,"",VLOOKUP(C5,参加選手登録表!$B$4:$E$33,3,FALSE)))</f>
        <v/>
      </c>
      <c r="E5" s="38"/>
      <c r="F5" s="38"/>
      <c r="G5" s="38"/>
      <c r="H5" s="40"/>
      <c r="I5" s="37" t="str">
        <f>IF(OR(B5="",C5=""),"",VLOOKUP(C5,参加選手登録表!$B$4:$I$33,6,FALSE))</f>
        <v/>
      </c>
      <c r="J5" s="54" t="str">
        <f>IF(OR(B5="",C5=""),"",IF(VLOOKUP(C5,参加選手登録表!$B$4:$I$33,7,FALSE)=0,"一般",IF(VLOOKUP(C5,参加選手登録表!$B$4:$I$33,7,FALSE)="少年","高校生以下","一般")))</f>
        <v/>
      </c>
      <c r="K5" s="37" t="str">
        <f>IF(OR(B5="",C5=""),"",IF(VLOOKUP(C5,参加選手登録表!$B$4:$I$33,8,FALSE)=参加選手登録表!N4,"会員","非会員"))</f>
        <v/>
      </c>
      <c r="L5" s="53" t="str">
        <f t="shared" ref="L5:L13" si="0">IF(OR(B5="",C5=""),"",(IF(B5=$N$4,8000,7000)-IF(K5="会員",2000,0))*IF(AND(K5="会員",J5="高校生以下"),0.5,1))</f>
        <v/>
      </c>
      <c r="M5" s="37" t="str">
        <f t="shared" ref="M5:M13" si="1">IF(OR(B5="",C5=""),"",(IF(B5=$N$4,8500,5300)))</f>
        <v/>
      </c>
      <c r="N5" s="55"/>
      <c r="O5" s="119"/>
      <c r="P5" s="51" t="s">
        <v>80</v>
      </c>
      <c r="Q5" s="61">
        <v>2500</v>
      </c>
      <c r="R5" s="120"/>
    </row>
    <row r="6" spans="1:18">
      <c r="A6" s="37">
        <v>3</v>
      </c>
      <c r="B6" s="38"/>
      <c r="C6" s="38"/>
      <c r="D6" s="37" t="str">
        <f>IF(OR(B6="",C6=""),"",IF(VLOOKUP(C6,参加選手登録表!$B$4:$E$33,3,FALSE)=0,"",VLOOKUP(C6,参加選手登録表!$B$4:$E$33,3,FALSE)))</f>
        <v/>
      </c>
      <c r="E6" s="38"/>
      <c r="F6" s="38"/>
      <c r="G6" s="38"/>
      <c r="H6" s="40"/>
      <c r="I6" s="37" t="str">
        <f>IF(OR(B6="",C6=""),"",VLOOKUP(C6,参加選手登録表!$B$4:$I$33,6,FALSE))</f>
        <v/>
      </c>
      <c r="J6" s="54" t="str">
        <f>IF(OR(B6="",C6=""),"",IF(VLOOKUP(C6,参加選手登録表!$B$4:$I$33,7,FALSE)=0,"一般",IF(VLOOKUP(C6,参加選手登録表!$B$4:$I$33,7,FALSE)="少年","高校生以下","一般")))</f>
        <v/>
      </c>
      <c r="K6" s="37" t="str">
        <f>IF(OR(B6="",C6=""),"",IF(VLOOKUP(C6,参加選手登録表!$B$4:$I$33,8,FALSE)=参加選手登録表!N5,"会員","非会員"))</f>
        <v/>
      </c>
      <c r="L6" s="53" t="str">
        <f t="shared" si="0"/>
        <v/>
      </c>
      <c r="M6" s="37" t="str">
        <f t="shared" si="1"/>
        <v/>
      </c>
      <c r="N6" s="55"/>
      <c r="O6" s="119" t="s">
        <v>12</v>
      </c>
      <c r="P6" s="51" t="s">
        <v>19</v>
      </c>
      <c r="Q6" s="61">
        <v>8000</v>
      </c>
      <c r="R6" s="120">
        <v>8500</v>
      </c>
    </row>
    <row r="7" spans="1:18">
      <c r="A7" s="37">
        <v>4</v>
      </c>
      <c r="B7" s="38"/>
      <c r="C7" s="38"/>
      <c r="D7" s="37" t="str">
        <f>IF(OR(B7="",C7=""),"",IF(VLOOKUP(C7,参加選手登録表!$B$4:$E$33,3,FALSE)=0,"",VLOOKUP(C7,参加選手登録表!$B$4:$E$33,3,FALSE)))</f>
        <v/>
      </c>
      <c r="E7" s="38"/>
      <c r="F7" s="38"/>
      <c r="G7" s="38"/>
      <c r="H7" s="40"/>
      <c r="I7" s="37" t="str">
        <f>IF(OR(B7="",C7=""),"",VLOOKUP(C7,参加選手登録表!$B$4:$I$33,6,FALSE))</f>
        <v/>
      </c>
      <c r="J7" s="54" t="str">
        <f>IF(OR(B7="",C7=""),"",IF(VLOOKUP(C7,参加選手登録表!$B$4:$I$33,7,FALSE)=0,"一般",IF(VLOOKUP(C7,参加選手登録表!$B$4:$I$33,7,FALSE)="少年","高校生以下","一般")))</f>
        <v/>
      </c>
      <c r="K7" s="37" t="str">
        <f>IF(OR(B7="",C7=""),"",IF(VLOOKUP(C7,参加選手登録表!$B$4:$I$33,8,FALSE)=参加選手登録表!N6,"会員","非会員"))</f>
        <v/>
      </c>
      <c r="L7" s="53" t="str">
        <f t="shared" si="0"/>
        <v/>
      </c>
      <c r="M7" s="37" t="str">
        <f t="shared" si="1"/>
        <v/>
      </c>
      <c r="N7" s="55"/>
      <c r="O7" s="119"/>
      <c r="P7" s="51" t="s">
        <v>79</v>
      </c>
      <c r="Q7" s="61">
        <v>6000</v>
      </c>
      <c r="R7" s="120"/>
    </row>
    <row r="8" spans="1:18">
      <c r="A8" s="41">
        <v>5</v>
      </c>
      <c r="B8" s="42"/>
      <c r="C8" s="42"/>
      <c r="D8" s="41" t="str">
        <f>IF(OR(B8="",C8=""),"",IF(VLOOKUP(C8,参加選手登録表!$B$4:$E$33,3,FALSE)=0,"",VLOOKUP(C8,参加選手登録表!$B$4:$E$33,3,FALSE)))</f>
        <v/>
      </c>
      <c r="E8" s="42"/>
      <c r="F8" s="42"/>
      <c r="G8" s="42"/>
      <c r="H8" s="43"/>
      <c r="I8" s="41" t="str">
        <f>IF(OR(B8="",C8=""),"",VLOOKUP(C8,参加選手登録表!$B$4:$I$33,6,FALSE))</f>
        <v/>
      </c>
      <c r="J8" s="56" t="str">
        <f>IF(OR(B8="",C8=""),"",IF(VLOOKUP(C8,参加選手登録表!$B$4:$I$33,7,FALSE)=0,"一般",IF(VLOOKUP(C8,参加選手登録表!$B$4:$I$33,7,FALSE)="少年","高校生以下","一般")))</f>
        <v/>
      </c>
      <c r="K8" s="41" t="str">
        <f>IF(OR(B8="",C8=""),"",IF(VLOOKUP(C8,参加選手登録表!$B$4:$I$33,8,FALSE)=参加選手登録表!N7,"会員","非会員"))</f>
        <v/>
      </c>
      <c r="L8" s="57" t="str">
        <f t="shared" si="0"/>
        <v/>
      </c>
      <c r="M8" s="41" t="str">
        <f t="shared" si="1"/>
        <v/>
      </c>
      <c r="N8" s="55"/>
      <c r="O8" s="119"/>
      <c r="P8" s="51" t="s">
        <v>80</v>
      </c>
      <c r="Q8" s="61">
        <v>3000</v>
      </c>
      <c r="R8" s="120"/>
    </row>
    <row r="9" spans="1:18">
      <c r="A9" s="37">
        <v>6</v>
      </c>
      <c r="B9" s="38"/>
      <c r="C9" s="38"/>
      <c r="D9" s="37" t="str">
        <f>IF(OR(B9="",C9=""),"",IF(VLOOKUP(C9,参加選手登録表!$B$4:$E$33,3,FALSE)=0,"",VLOOKUP(C9,参加選手登録表!$B$4:$E$33,3,FALSE)))</f>
        <v/>
      </c>
      <c r="E9" s="38"/>
      <c r="F9" s="38"/>
      <c r="G9" s="38"/>
      <c r="H9" s="40"/>
      <c r="I9" s="37" t="str">
        <f>IF(OR(B9="",C9=""),"",VLOOKUP(C9,参加選手登録表!$B$4:$I$33,6,FALSE))</f>
        <v/>
      </c>
      <c r="J9" s="52" t="str">
        <f>IF(OR(B9="",C9=""),"",IF(VLOOKUP(C9,参加選手登録表!$B$4:$I$33,7,FALSE)=0,"一般",IF(VLOOKUP(C9,参加選手登録表!$B$4:$I$33,7,FALSE)="少年","高校生以下","一般")))</f>
        <v/>
      </c>
      <c r="K9" s="37" t="str">
        <f>IF(OR(B9="",C9=""),"",IF(VLOOKUP(C9,参加選手登録表!$B$4:$I$33,8,FALSE)=参加選手登録表!N8,"会員","非会員"))</f>
        <v/>
      </c>
      <c r="L9" s="58" t="str">
        <f t="shared" si="0"/>
        <v/>
      </c>
      <c r="M9" s="37" t="str">
        <f t="shared" si="1"/>
        <v/>
      </c>
      <c r="N9" s="55"/>
    </row>
    <row r="10" spans="1:18">
      <c r="A10" s="37">
        <v>7</v>
      </c>
      <c r="B10" s="38"/>
      <c r="C10" s="38"/>
      <c r="D10" s="37" t="str">
        <f>IF(OR(B10="",C10=""),"",IF(VLOOKUP(C10,参加選手登録表!$B$4:$E$33,3,FALSE)=0,"",VLOOKUP(C10,参加選手登録表!$B$4:$E$33,3,FALSE)))</f>
        <v/>
      </c>
      <c r="E10" s="38"/>
      <c r="F10" s="38"/>
      <c r="G10" s="38"/>
      <c r="H10" s="40"/>
      <c r="I10" s="37" t="str">
        <f>IF(OR(B10="",C10=""),"",VLOOKUP(C10,参加選手登録表!$B$4:$I$33,6,FALSE))</f>
        <v/>
      </c>
      <c r="J10" s="54" t="str">
        <f>IF(OR(B10="",C10=""),"",IF(VLOOKUP(C10,参加選手登録表!$B$4:$I$33,7,FALSE)=0,"一般",IF(VLOOKUP(C10,参加選手登録表!$B$4:$I$33,7,FALSE)="少年","高校生以下","一般")))</f>
        <v/>
      </c>
      <c r="K10" s="37" t="str">
        <f>IF(OR(B10="",C10=""),"",IF(VLOOKUP(C10,参加選手登録表!$B$4:$I$33,8,FALSE)=参加選手登録表!N9,"会員","非会員"))</f>
        <v/>
      </c>
      <c r="L10" s="53" t="str">
        <f t="shared" si="0"/>
        <v/>
      </c>
      <c r="M10" s="37" t="str">
        <f t="shared" si="1"/>
        <v/>
      </c>
      <c r="N10" s="55"/>
    </row>
    <row r="11" spans="1:18">
      <c r="A11" s="37">
        <v>8</v>
      </c>
      <c r="B11" s="38"/>
      <c r="C11" s="38"/>
      <c r="D11" s="37" t="str">
        <f>IF(OR(B11="",C11=""),"",IF(VLOOKUP(C11,参加選手登録表!$B$4:$E$33,3,FALSE)=0,"",VLOOKUP(C11,参加選手登録表!$B$4:$E$33,3,FALSE)))</f>
        <v/>
      </c>
      <c r="E11" s="38"/>
      <c r="F11" s="38"/>
      <c r="G11" s="38"/>
      <c r="H11" s="40"/>
      <c r="I11" s="37" t="str">
        <f>IF(OR(B11="",C11=""),"",VLOOKUP(C11,参加選手登録表!$B$4:$I$33,6,FALSE))</f>
        <v/>
      </c>
      <c r="J11" s="54" t="str">
        <f>IF(OR(B11="",C11=""),"",IF(VLOOKUP(C11,参加選手登録表!$B$4:$I$33,7,FALSE)=0,"一般",IF(VLOOKUP(C11,参加選手登録表!$B$4:$I$33,7,FALSE)="少年","高校生以下","一般")))</f>
        <v/>
      </c>
      <c r="K11" s="37" t="str">
        <f>IF(OR(B11="",C11=""),"",IF(VLOOKUP(C11,参加選手登録表!$B$4:$I$33,8,FALSE)=参加選手登録表!N10,"会員","非会員"))</f>
        <v/>
      </c>
      <c r="L11" s="53" t="str">
        <f t="shared" si="0"/>
        <v/>
      </c>
      <c r="M11" s="37" t="str">
        <f t="shared" si="1"/>
        <v/>
      </c>
      <c r="N11" s="55"/>
    </row>
    <row r="12" spans="1:18">
      <c r="A12" s="37">
        <v>9</v>
      </c>
      <c r="B12" s="38"/>
      <c r="C12" s="38"/>
      <c r="D12" s="37" t="str">
        <f>IF(OR(B12="",C12=""),"",IF(VLOOKUP(C12,参加選手登録表!$B$4:$E$33,3,FALSE)=0,"",VLOOKUP(C12,参加選手登録表!$B$4:$E$33,3,FALSE)))</f>
        <v/>
      </c>
      <c r="E12" s="38"/>
      <c r="F12" s="38"/>
      <c r="G12" s="38"/>
      <c r="H12" s="40"/>
      <c r="I12" s="37" t="str">
        <f>IF(OR(B12="",C12=""),"",VLOOKUP(C12,参加選手登録表!$B$4:$I$33,6,FALSE))</f>
        <v/>
      </c>
      <c r="J12" s="54" t="str">
        <f>IF(OR(B12="",C12=""),"",IF(VLOOKUP(C12,参加選手登録表!$B$4:$I$33,7,FALSE)=0,"一般",IF(VLOOKUP(C12,参加選手登録表!$B$4:$I$33,7,FALSE)="少年","高校生以下","一般")))</f>
        <v/>
      </c>
      <c r="K12" s="37" t="str">
        <f>IF(OR(B12="",C12=""),"",IF(VLOOKUP(C12,参加選手登録表!$B$4:$I$33,8,FALSE)=参加選手登録表!N11,"会員","非会員"))</f>
        <v/>
      </c>
      <c r="L12" s="53" t="str">
        <f t="shared" si="0"/>
        <v/>
      </c>
      <c r="M12" s="37" t="str">
        <f t="shared" si="1"/>
        <v/>
      </c>
      <c r="N12" s="55"/>
    </row>
    <row r="13" spans="1:18">
      <c r="A13" s="39">
        <v>10</v>
      </c>
      <c r="B13" s="44"/>
      <c r="C13" s="44"/>
      <c r="D13" s="39" t="str">
        <f>IF(OR(B13="",C13=""),"",IF(VLOOKUP(C13,参加選手登録表!$B$4:$E$33,3,FALSE)=0,"",VLOOKUP(C13,参加選手登録表!$B$4:$E$33,3,FALSE)))</f>
        <v/>
      </c>
      <c r="E13" s="44"/>
      <c r="F13" s="44"/>
      <c r="G13" s="44"/>
      <c r="H13" s="45"/>
      <c r="I13" s="39" t="str">
        <f>IF(OR(B13="",C13=""),"",VLOOKUP(C13,参加選手登録表!$B$4:$I$33,6,FALSE))</f>
        <v/>
      </c>
      <c r="J13" s="59" t="str">
        <f>IF(OR(B13="",C13=""),"",IF(VLOOKUP(C13,参加選手登録表!$B$4:$I$33,7,FALSE)=0,"一般",IF(VLOOKUP(C13,参加選手登録表!$B$4:$I$33,7,FALSE)="少年","高校生以下","一般")))</f>
        <v/>
      </c>
      <c r="K13" s="39" t="str">
        <f>IF(OR(B13="",C13=""),"",IF(VLOOKUP(C13,参加選手登録表!$B$4:$I$33,8,FALSE)=参加選手登録表!N12,"会員","非会員"))</f>
        <v/>
      </c>
      <c r="L13" s="53" t="str">
        <f t="shared" si="0"/>
        <v/>
      </c>
      <c r="M13" s="39" t="str">
        <f t="shared" si="1"/>
        <v/>
      </c>
    </row>
  </sheetData>
  <sheetProtection sheet="1" objects="1" scenarios="1" selectLockedCells="1"/>
  <mergeCells count="5">
    <mergeCell ref="O2:P2"/>
    <mergeCell ref="O3:O5"/>
    <mergeCell ref="O6:O8"/>
    <mergeCell ref="R3:R5"/>
    <mergeCell ref="R6:R8"/>
  </mergeCells>
  <phoneticPr fontId="20"/>
  <dataValidations count="1">
    <dataValidation type="list" allowBlank="1" showInputMessage="1" showErrorMessage="1" sqref="B4:B13" xr:uid="{00000000-0002-0000-0400-000000000000}">
      <formula1>$N$3:$N$4</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参加選手登録表!$B$4:$B$33</xm:f>
          </x14:formula1>
          <xm:sqref>C4:C13</xm:sqref>
        </x14:dataValidation>
        <x14:dataValidation type="list" allowBlank="1" showInputMessage="1" showErrorMessage="1" xr:uid="{00000000-0002-0000-0400-000002000000}">
          <x14:formula1>
            <xm:f>参加馬登録表!$B$5:$B$34</xm:f>
          </x14:formula1>
          <xm:sqref>F4:F13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5"/>
  <sheetViews>
    <sheetView zoomScale="125" zoomScaleNormal="91" zoomScaleSheetLayoutView="100" workbookViewId="0">
      <selection activeCell="C3" sqref="C3:E3"/>
    </sheetView>
  </sheetViews>
  <sheetFormatPr defaultColWidth="10.54296875" defaultRowHeight="19.2"/>
  <cols>
    <col min="1" max="1" width="6.1796875" style="1" customWidth="1"/>
    <col min="2" max="2" width="27.1796875" style="1" customWidth="1"/>
    <col min="3" max="3" width="12.1796875" style="1" customWidth="1"/>
    <col min="4" max="4" width="3.54296875" style="1" customWidth="1"/>
    <col min="5" max="5" width="24.453125" style="1" customWidth="1"/>
    <col min="6" max="7" width="10.54296875" style="1"/>
    <col min="8" max="8" width="10.54296875" style="1" customWidth="1"/>
    <col min="9" max="15" width="10.54296875" style="1"/>
    <col min="16" max="16" width="10.54296875" style="1" customWidth="1"/>
    <col min="17" max="16384" width="10.54296875" style="1"/>
  </cols>
  <sheetData>
    <row r="1" spans="1:6" ht="22.8">
      <c r="A1" s="12" t="str">
        <f>参加選手登録表!A1</f>
        <v>令和5年度　県民総合体育大会兼国民体育大会茨城県大会</v>
      </c>
      <c r="F1" s="92" t="s">
        <v>144</v>
      </c>
    </row>
    <row r="2" spans="1:6" ht="16.95" customHeight="1">
      <c r="F2" s="92" t="s">
        <v>145</v>
      </c>
    </row>
    <row r="3" spans="1:6" ht="22.05" customHeight="1">
      <c r="A3" s="129" t="s">
        <v>81</v>
      </c>
      <c r="B3" s="13" t="s">
        <v>82</v>
      </c>
      <c r="C3" s="165"/>
      <c r="D3" s="161"/>
      <c r="E3" s="162"/>
    </row>
    <row r="4" spans="1:6" ht="22.05" customHeight="1">
      <c r="A4" s="130"/>
      <c r="B4" s="13" t="s">
        <v>146</v>
      </c>
      <c r="C4" s="165"/>
      <c r="D4" s="169"/>
      <c r="E4" s="170"/>
    </row>
    <row r="5" spans="1:6" ht="22.05" customHeight="1">
      <c r="A5" s="130"/>
      <c r="B5" s="13" t="s">
        <v>83</v>
      </c>
      <c r="C5" s="165"/>
      <c r="D5" s="161"/>
      <c r="E5" s="162"/>
    </row>
    <row r="6" spans="1:6" ht="22.05" customHeight="1">
      <c r="A6" s="130"/>
      <c r="B6" s="13" t="s">
        <v>84</v>
      </c>
      <c r="C6" s="165"/>
      <c r="D6" s="161"/>
      <c r="E6" s="162"/>
    </row>
    <row r="7" spans="1:6" ht="22.05" customHeight="1">
      <c r="A7" s="130"/>
      <c r="B7" s="13" t="s">
        <v>85</v>
      </c>
      <c r="C7" s="160"/>
      <c r="D7" s="161"/>
      <c r="E7" s="162"/>
    </row>
    <row r="8" spans="1:6" ht="22.05" customHeight="1">
      <c r="A8" s="130"/>
      <c r="B8" s="13" t="s">
        <v>86</v>
      </c>
      <c r="C8" s="166"/>
      <c r="D8" s="167"/>
      <c r="E8" s="168"/>
    </row>
    <row r="9" spans="1:6" ht="22.05" customHeight="1">
      <c r="A9" s="130"/>
      <c r="B9" s="13" t="s">
        <v>87</v>
      </c>
      <c r="C9" s="154"/>
      <c r="D9" s="155"/>
      <c r="E9" s="156"/>
    </row>
    <row r="10" spans="1:6" ht="40.950000000000003" customHeight="1">
      <c r="A10" s="130"/>
      <c r="B10" s="13" t="s">
        <v>70</v>
      </c>
      <c r="C10" s="157"/>
      <c r="D10" s="158"/>
      <c r="E10" s="159"/>
    </row>
    <row r="11" spans="1:6" ht="22.05" customHeight="1">
      <c r="A11" s="131"/>
      <c r="B11" s="13" t="s">
        <v>88</v>
      </c>
      <c r="C11" s="160"/>
      <c r="D11" s="161"/>
      <c r="E11" s="162"/>
    </row>
    <row r="12" spans="1:6" ht="16.05" customHeight="1"/>
    <row r="13" spans="1:6" ht="19.95" customHeight="1">
      <c r="A13" s="129" t="s">
        <v>89</v>
      </c>
      <c r="B13" s="13" t="s">
        <v>90</v>
      </c>
      <c r="C13" s="163"/>
      <c r="D13" s="164"/>
      <c r="E13" s="14">
        <f>'1日目エントリー表'!L1</f>
        <v>0</v>
      </c>
    </row>
    <row r="14" spans="1:6" hidden="1">
      <c r="A14" s="130"/>
      <c r="B14" s="13" t="s">
        <v>91</v>
      </c>
      <c r="C14" s="163"/>
      <c r="D14" s="164"/>
      <c r="E14" s="14">
        <f>'2日目エントリー表'!L1</f>
        <v>0</v>
      </c>
    </row>
    <row r="15" spans="1:6" hidden="1">
      <c r="A15" s="130"/>
      <c r="B15" s="13" t="s">
        <v>92</v>
      </c>
      <c r="C15" s="16" t="s">
        <v>127</v>
      </c>
      <c r="D15" s="15"/>
      <c r="E15" s="14">
        <f>D15*8000</f>
        <v>0</v>
      </c>
    </row>
    <row r="16" spans="1:6">
      <c r="A16" s="130"/>
      <c r="B16" s="13" t="s">
        <v>93</v>
      </c>
      <c r="C16" s="16" t="str">
        <f>IF(C4=F2, "¥7,000 ×","¥5,000 ×")</f>
        <v>¥5,000 ×</v>
      </c>
      <c r="D16" s="15">
        <f>COUNTA(参加馬登録表!$B$5:$B$34)</f>
        <v>0</v>
      </c>
      <c r="E16" s="14">
        <f>D16*IF(C4=F2,7000,5000)</f>
        <v>0</v>
      </c>
    </row>
    <row r="17" spans="1:5">
      <c r="A17" s="130"/>
      <c r="B17" s="13" t="s">
        <v>94</v>
      </c>
      <c r="C17" s="17"/>
      <c r="D17" s="18" t="s">
        <v>95</v>
      </c>
      <c r="E17" s="14">
        <f>700*C17</f>
        <v>0</v>
      </c>
    </row>
    <row r="18" spans="1:5" hidden="1">
      <c r="A18" s="130"/>
      <c r="B18" s="13" t="s">
        <v>96</v>
      </c>
      <c r="C18" s="17"/>
      <c r="D18" s="18" t="s">
        <v>95</v>
      </c>
      <c r="E18" s="14">
        <f>700*C18</f>
        <v>0</v>
      </c>
    </row>
    <row r="19" spans="1:5" hidden="1">
      <c r="A19" s="130"/>
      <c r="B19" s="19" t="s">
        <v>148</v>
      </c>
      <c r="C19" s="143"/>
      <c r="D19" s="144"/>
      <c r="E19" s="95">
        <f>-2000*(COUNTIFS('1日目エントリー表'!B4:B33,"&gt;5",'1日目エントリー表'!J4:J33,"ネクストエイジ")+COUNTIFS('2日目エントリー表'!B4:B33,"&gt;16",'2日目エントリー表'!J4:J33,"ネクストエイジ"))</f>
        <v>0</v>
      </c>
    </row>
    <row r="20" spans="1:5" ht="21.6">
      <c r="A20" s="131"/>
      <c r="B20" s="20" t="s">
        <v>97</v>
      </c>
      <c r="C20" s="145">
        <f>SUM(E13:E19)</f>
        <v>0</v>
      </c>
      <c r="D20" s="146"/>
      <c r="E20" s="147"/>
    </row>
    <row r="21" spans="1:5" ht="21.6">
      <c r="A21" s="148" t="s">
        <v>98</v>
      </c>
      <c r="B21" s="149"/>
      <c r="C21" s="150"/>
      <c r="D21" s="151"/>
      <c r="E21" s="152"/>
    </row>
    <row r="22" spans="1:5" ht="16.95" customHeight="1"/>
    <row r="23" spans="1:5" ht="21.6">
      <c r="A23" s="132" t="s">
        <v>21</v>
      </c>
      <c r="B23" s="21" t="s">
        <v>99</v>
      </c>
      <c r="C23" s="153"/>
      <c r="D23" s="151"/>
      <c r="E23" s="152"/>
    </row>
    <row r="24" spans="1:5" ht="22.95" customHeight="1">
      <c r="A24" s="132"/>
      <c r="B24" s="121" t="s">
        <v>100</v>
      </c>
      <c r="C24" s="121"/>
      <c r="D24" s="121"/>
      <c r="E24" s="121"/>
    </row>
    <row r="25" spans="1:5" ht="22.95" customHeight="1">
      <c r="A25" s="132"/>
      <c r="B25" s="136"/>
      <c r="C25" s="136"/>
      <c r="D25" s="136"/>
      <c r="E25" s="136"/>
    </row>
    <row r="26" spans="1:5" ht="22.95" customHeight="1">
      <c r="A26" s="132"/>
      <c r="B26" s="136"/>
      <c r="C26" s="136"/>
      <c r="D26" s="136"/>
      <c r="E26" s="136"/>
    </row>
    <row r="27" spans="1:5" ht="22.95" customHeight="1">
      <c r="A27" s="132"/>
      <c r="B27" s="136"/>
      <c r="C27" s="136"/>
      <c r="D27" s="136"/>
      <c r="E27" s="136"/>
    </row>
    <row r="28" spans="1:5">
      <c r="A28" s="22"/>
      <c r="B28" s="23"/>
      <c r="C28" s="24"/>
      <c r="D28" s="24"/>
      <c r="E28" s="23"/>
    </row>
    <row r="29" spans="1:5">
      <c r="A29" s="129" t="s">
        <v>101</v>
      </c>
      <c r="B29" s="25"/>
      <c r="C29" s="122"/>
      <c r="D29" s="123"/>
      <c r="E29" s="124"/>
    </row>
    <row r="30" spans="1:5">
      <c r="A30" s="130"/>
      <c r="B30" s="133" t="s">
        <v>102</v>
      </c>
      <c r="C30" s="137" t="s">
        <v>103</v>
      </c>
      <c r="D30" s="133"/>
      <c r="E30" s="138"/>
    </row>
    <row r="31" spans="1:5">
      <c r="A31" s="130"/>
      <c r="B31" s="134"/>
      <c r="C31" s="139"/>
      <c r="D31" s="134"/>
      <c r="E31" s="140"/>
    </row>
    <row r="32" spans="1:5" ht="70.95" customHeight="1">
      <c r="A32" s="131"/>
      <c r="B32" s="135"/>
      <c r="C32" s="141"/>
      <c r="D32" s="135"/>
      <c r="E32" s="142"/>
    </row>
    <row r="33" spans="1:5" ht="15" customHeight="1">
      <c r="A33" s="22"/>
      <c r="B33" s="26"/>
      <c r="C33" s="27"/>
      <c r="D33" s="27"/>
      <c r="E33" s="18"/>
    </row>
    <row r="34" spans="1:5" ht="31.95" customHeight="1">
      <c r="A34" s="13" t="s">
        <v>104</v>
      </c>
      <c r="B34" s="125" t="s">
        <v>105</v>
      </c>
      <c r="C34" s="126"/>
      <c r="D34" s="126"/>
      <c r="E34" s="126"/>
    </row>
    <row r="35" spans="1:5" ht="58.95" customHeight="1">
      <c r="A35" s="28" t="s">
        <v>106</v>
      </c>
      <c r="B35" s="127" t="s">
        <v>107</v>
      </c>
      <c r="C35" s="128"/>
      <c r="D35" s="128"/>
      <c r="E35" s="128"/>
    </row>
  </sheetData>
  <sheetProtection sheet="1" selectLockedCells="1"/>
  <mergeCells count="27">
    <mergeCell ref="C3:E3"/>
    <mergeCell ref="C5:E5"/>
    <mergeCell ref="C6:E6"/>
    <mergeCell ref="C7:E7"/>
    <mergeCell ref="C8:E8"/>
    <mergeCell ref="C4:E4"/>
    <mergeCell ref="C9:E9"/>
    <mergeCell ref="C10:E10"/>
    <mergeCell ref="C11:E11"/>
    <mergeCell ref="C13:D13"/>
    <mergeCell ref="C14:D14"/>
    <mergeCell ref="B24:E24"/>
    <mergeCell ref="C29:E29"/>
    <mergeCell ref="B34:E34"/>
    <mergeCell ref="B35:E35"/>
    <mergeCell ref="A3:A11"/>
    <mergeCell ref="A13:A20"/>
    <mergeCell ref="A23:A27"/>
    <mergeCell ref="A29:A32"/>
    <mergeCell ref="B30:B32"/>
    <mergeCell ref="B25:E27"/>
    <mergeCell ref="C30:E32"/>
    <mergeCell ref="C19:D19"/>
    <mergeCell ref="C20:E20"/>
    <mergeCell ref="A21:B21"/>
    <mergeCell ref="C21:E21"/>
    <mergeCell ref="C23:E23"/>
  </mergeCells>
  <phoneticPr fontId="20"/>
  <dataValidations count="1">
    <dataValidation type="list" allowBlank="1" showInputMessage="1" showErrorMessage="1" sqref="C4:E4" xr:uid="{1920A0D0-EACA-3640-A62C-5D8A1B08498F}">
      <formula1>$F$1:$F$2</formula1>
    </dataValidation>
  </dataValidations>
  <hyperlinks>
    <hyperlink ref="B34" r:id="rId1" xr:uid="{00000000-0004-0000-0500-000000000000}"/>
    <hyperlink ref="B34:E34" r:id="rId2" display="ibaraki_ef@yahoo.co.jp" xr:uid="{00000000-0004-0000-0500-000001000000}"/>
  </hyperlinks>
  <pageMargins left="0.7" right="0.7" top="0.75" bottom="0.75" header="0.3" footer="0.3"/>
  <pageSetup paperSize="9" scale="96" orientation="portrait"/>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Pict="0">
                <anchor moveWithCells="1">
                  <from>
                    <xdr:col>1</xdr:col>
                    <xdr:colOff>114300</xdr:colOff>
                    <xdr:row>27</xdr:row>
                    <xdr:rowOff>205740</xdr:rowOff>
                  </from>
                  <to>
                    <xdr:col>1</xdr:col>
                    <xdr:colOff>1638300</xdr:colOff>
                    <xdr:row>29</xdr:row>
                    <xdr:rowOff>91440</xdr:rowOff>
                  </to>
                </anchor>
              </controlPr>
            </control>
          </mc:Choice>
        </mc:AlternateContent>
        <mc:AlternateContent xmlns:mc="http://schemas.openxmlformats.org/markup-compatibility/2006">
          <mc:Choice Requires="x14">
            <control shapeId="4098" r:id="rId6" name="Check Box 2">
              <controlPr defaultSize="0" autoPict="0">
                <anchor moveWithCells="1">
                  <from>
                    <xdr:col>2</xdr:col>
                    <xdr:colOff>76200</xdr:colOff>
                    <xdr:row>27</xdr:row>
                    <xdr:rowOff>190500</xdr:rowOff>
                  </from>
                  <to>
                    <xdr:col>4</xdr:col>
                    <xdr:colOff>1729740</xdr:colOff>
                    <xdr:row>29</xdr:row>
                    <xdr:rowOff>91440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6"/>
  <sheetViews>
    <sheetView view="pageBreakPreview" zoomScale="75" zoomScaleNormal="100" zoomScaleSheetLayoutView="100" workbookViewId="0">
      <selection sqref="A1:J1"/>
    </sheetView>
  </sheetViews>
  <sheetFormatPr defaultColWidth="10.54296875" defaultRowHeight="19.2"/>
  <cols>
    <col min="1" max="4" width="9.453125" style="1" customWidth="1"/>
    <col min="5" max="5" width="2.453125" style="1" customWidth="1"/>
    <col min="6" max="6" width="9.453125" style="1" customWidth="1"/>
    <col min="7" max="7" width="15.1796875" style="1" customWidth="1"/>
    <col min="8" max="8" width="7.1796875" style="1" customWidth="1"/>
    <col min="9" max="10" width="9.453125" style="1" customWidth="1"/>
    <col min="11" max="16384" width="10.54296875" style="1"/>
  </cols>
  <sheetData>
    <row r="1" spans="1:10" ht="31.8">
      <c r="A1" s="208" t="s">
        <v>108</v>
      </c>
      <c r="B1" s="208"/>
      <c r="C1" s="208"/>
      <c r="D1" s="208"/>
      <c r="E1" s="208"/>
      <c r="F1" s="208"/>
      <c r="G1" s="208"/>
      <c r="H1" s="208"/>
      <c r="I1" s="208"/>
      <c r="J1" s="208"/>
    </row>
    <row r="2" spans="1:10">
      <c r="A2" s="190" t="s">
        <v>109</v>
      </c>
      <c r="B2" s="191"/>
      <c r="C2" s="212">
        <f>団体情報・合計!C21</f>
        <v>0</v>
      </c>
      <c r="D2" s="213"/>
      <c r="E2" s="213"/>
      <c r="F2" s="213"/>
      <c r="G2" s="214"/>
      <c r="H2" s="218" t="str">
        <f ca="1">IF(C2&gt;TODAY(),"振込予定","振込済")</f>
        <v>振込済</v>
      </c>
      <c r="I2" s="219"/>
      <c r="J2" s="191"/>
    </row>
    <row r="3" spans="1:10">
      <c r="A3" s="194"/>
      <c r="B3" s="195"/>
      <c r="C3" s="215"/>
      <c r="D3" s="216"/>
      <c r="E3" s="216"/>
      <c r="F3" s="216"/>
      <c r="G3" s="217"/>
      <c r="H3" s="194"/>
      <c r="I3" s="220"/>
      <c r="J3" s="195"/>
    </row>
    <row r="4" spans="1:10">
      <c r="A4" s="190" t="s">
        <v>110</v>
      </c>
      <c r="B4" s="191"/>
      <c r="C4" s="196" t="str">
        <f>参加選手登録表!A1</f>
        <v>令和5年度　県民総合体育大会兼国民体育大会茨城県大会</v>
      </c>
      <c r="D4" s="197"/>
      <c r="E4" s="197"/>
      <c r="F4" s="197"/>
      <c r="G4" s="198"/>
      <c r="H4" s="3"/>
      <c r="I4" s="190"/>
      <c r="J4" s="191"/>
    </row>
    <row r="5" spans="1:10">
      <c r="A5" s="192"/>
      <c r="B5" s="193"/>
      <c r="C5" s="199"/>
      <c r="D5" s="200"/>
      <c r="E5" s="200"/>
      <c r="F5" s="200"/>
      <c r="G5" s="201"/>
      <c r="H5" s="2"/>
      <c r="I5" s="194"/>
      <c r="J5" s="195"/>
    </row>
    <row r="6" spans="1:10">
      <c r="A6" s="192"/>
      <c r="B6" s="193"/>
      <c r="C6" s="188" t="s">
        <v>78</v>
      </c>
      <c r="D6" s="202">
        <f>SUM(H9:J24)</f>
        <v>0</v>
      </c>
      <c r="E6" s="203"/>
      <c r="F6" s="203"/>
      <c r="G6" s="204"/>
      <c r="H6" s="3" t="s">
        <v>111</v>
      </c>
      <c r="I6" s="190"/>
      <c r="J6" s="191"/>
    </row>
    <row r="7" spans="1:10">
      <c r="A7" s="194"/>
      <c r="B7" s="195"/>
      <c r="C7" s="189"/>
      <c r="D7" s="205"/>
      <c r="E7" s="206"/>
      <c r="F7" s="206"/>
      <c r="G7" s="207"/>
      <c r="H7" s="2" t="s">
        <v>112</v>
      </c>
      <c r="I7" s="194"/>
      <c r="J7" s="195"/>
    </row>
    <row r="8" spans="1:10">
      <c r="A8" s="209" t="s">
        <v>113</v>
      </c>
      <c r="B8" s="210"/>
      <c r="C8" s="210"/>
      <c r="D8" s="210"/>
      <c r="E8" s="210"/>
      <c r="F8" s="210"/>
      <c r="G8" s="211"/>
      <c r="H8" s="209" t="s">
        <v>114</v>
      </c>
      <c r="I8" s="210"/>
      <c r="J8" s="211"/>
    </row>
    <row r="9" spans="1:10">
      <c r="A9" s="173" t="s">
        <v>115</v>
      </c>
      <c r="B9" s="173"/>
      <c r="C9" s="173"/>
      <c r="D9" s="173"/>
      <c r="E9" s="173"/>
      <c r="F9" s="173"/>
      <c r="G9" s="173"/>
      <c r="H9" s="174">
        <f>団体情報・合計!E13+団体情報・合計!E14</f>
        <v>0</v>
      </c>
      <c r="I9" s="174"/>
      <c r="J9" s="174"/>
    </row>
    <row r="10" spans="1:10">
      <c r="A10" s="173"/>
      <c r="B10" s="173"/>
      <c r="C10" s="173"/>
      <c r="D10" s="173"/>
      <c r="E10" s="173"/>
      <c r="F10" s="173"/>
      <c r="G10" s="173"/>
      <c r="H10" s="174"/>
      <c r="I10" s="174"/>
      <c r="J10" s="174"/>
    </row>
    <row r="11" spans="1:10">
      <c r="A11" s="173" t="s">
        <v>116</v>
      </c>
      <c r="B11" s="173"/>
      <c r="C11" s="173"/>
      <c r="D11" s="173"/>
      <c r="E11" s="173"/>
      <c r="F11" s="173"/>
      <c r="G11" s="173"/>
      <c r="H11" s="174">
        <f>団体情報・合計!E15+団体情報・合計!E16</f>
        <v>0</v>
      </c>
      <c r="I11" s="174"/>
      <c r="J11" s="174"/>
    </row>
    <row r="12" spans="1:10">
      <c r="A12" s="173"/>
      <c r="B12" s="173"/>
      <c r="C12" s="173"/>
      <c r="D12" s="173"/>
      <c r="E12" s="173"/>
      <c r="F12" s="173"/>
      <c r="G12" s="173"/>
      <c r="H12" s="174"/>
      <c r="I12" s="174"/>
      <c r="J12" s="174"/>
    </row>
    <row r="13" spans="1:10">
      <c r="A13" s="173" t="s">
        <v>117</v>
      </c>
      <c r="B13" s="173"/>
      <c r="C13" s="173"/>
      <c r="D13" s="173"/>
      <c r="E13" s="173"/>
      <c r="F13" s="173"/>
      <c r="G13" s="173"/>
      <c r="H13" s="174">
        <f>団体情報・合計!E17+団体情報・合計!E18</f>
        <v>0</v>
      </c>
      <c r="I13" s="174"/>
      <c r="J13" s="174"/>
    </row>
    <row r="14" spans="1:10">
      <c r="A14" s="173"/>
      <c r="B14" s="173"/>
      <c r="C14" s="173"/>
      <c r="D14" s="173"/>
      <c r="E14" s="173"/>
      <c r="F14" s="173"/>
      <c r="G14" s="173"/>
      <c r="H14" s="174"/>
      <c r="I14" s="174"/>
      <c r="J14" s="174"/>
    </row>
    <row r="15" spans="1:10" hidden="1">
      <c r="A15" s="173" t="s">
        <v>118</v>
      </c>
      <c r="B15" s="173"/>
      <c r="C15" s="173"/>
      <c r="D15" s="173"/>
      <c r="E15" s="173"/>
      <c r="F15" s="173"/>
      <c r="G15" s="173"/>
      <c r="H15" s="174">
        <f>団体情報・合計!E19</f>
        <v>0</v>
      </c>
      <c r="I15" s="174"/>
      <c r="J15" s="174"/>
    </row>
    <row r="16" spans="1:10" hidden="1">
      <c r="A16" s="173"/>
      <c r="B16" s="173"/>
      <c r="C16" s="173"/>
      <c r="D16" s="173"/>
      <c r="E16" s="173"/>
      <c r="F16" s="173"/>
      <c r="G16" s="173"/>
      <c r="H16" s="174"/>
      <c r="I16" s="174"/>
      <c r="J16" s="174"/>
    </row>
    <row r="17" spans="1:10">
      <c r="A17" s="173"/>
      <c r="B17" s="173"/>
      <c r="C17" s="173"/>
      <c r="D17" s="173"/>
      <c r="E17" s="173"/>
      <c r="F17" s="173"/>
      <c r="G17" s="173"/>
      <c r="H17" s="174"/>
      <c r="I17" s="174"/>
      <c r="J17" s="174"/>
    </row>
    <row r="18" spans="1:10">
      <c r="A18" s="173"/>
      <c r="B18" s="173"/>
      <c r="C18" s="173"/>
      <c r="D18" s="173"/>
      <c r="E18" s="173"/>
      <c r="F18" s="173"/>
      <c r="G18" s="173"/>
      <c r="H18" s="174"/>
      <c r="I18" s="174"/>
      <c r="J18" s="174"/>
    </row>
    <row r="19" spans="1:10">
      <c r="A19" s="173"/>
      <c r="B19" s="173"/>
      <c r="C19" s="173"/>
      <c r="D19" s="173"/>
      <c r="E19" s="173"/>
      <c r="F19" s="173"/>
      <c r="G19" s="173"/>
      <c r="H19" s="174"/>
      <c r="I19" s="174"/>
      <c r="J19" s="174"/>
    </row>
    <row r="20" spans="1:10">
      <c r="A20" s="173"/>
      <c r="B20" s="173"/>
      <c r="C20" s="173"/>
      <c r="D20" s="173"/>
      <c r="E20" s="173"/>
      <c r="F20" s="173"/>
      <c r="G20" s="173"/>
      <c r="H20" s="174"/>
      <c r="I20" s="174"/>
      <c r="J20" s="174"/>
    </row>
    <row r="21" spans="1:10">
      <c r="A21" s="173"/>
      <c r="B21" s="173"/>
      <c r="C21" s="173"/>
      <c r="D21" s="173"/>
      <c r="E21" s="173"/>
      <c r="F21" s="173"/>
      <c r="G21" s="173"/>
      <c r="H21" s="174"/>
      <c r="I21" s="174"/>
      <c r="J21" s="174"/>
    </row>
    <row r="22" spans="1:10">
      <c r="A22" s="173"/>
      <c r="B22" s="173"/>
      <c r="C22" s="173"/>
      <c r="D22" s="173"/>
      <c r="E22" s="173"/>
      <c r="F22" s="173"/>
      <c r="G22" s="173"/>
      <c r="H22" s="174"/>
      <c r="I22" s="174"/>
      <c r="J22" s="174"/>
    </row>
    <row r="23" spans="1:10">
      <c r="A23" s="173"/>
      <c r="B23" s="173"/>
      <c r="C23" s="173"/>
      <c r="D23" s="173"/>
      <c r="E23" s="173"/>
      <c r="F23" s="173"/>
      <c r="G23" s="173"/>
      <c r="H23" s="174"/>
      <c r="I23" s="174"/>
      <c r="J23" s="174"/>
    </row>
    <row r="24" spans="1:10">
      <c r="A24" s="173"/>
      <c r="B24" s="173"/>
      <c r="C24" s="173"/>
      <c r="D24" s="173"/>
      <c r="E24" s="173"/>
      <c r="F24" s="173"/>
      <c r="G24" s="173"/>
      <c r="H24" s="174"/>
      <c r="I24" s="174"/>
      <c r="J24" s="174"/>
    </row>
    <row r="25" spans="1:10">
      <c r="A25" s="186" t="s">
        <v>74</v>
      </c>
      <c r="B25" s="175"/>
      <c r="C25" s="176"/>
      <c r="D25" s="176"/>
      <c r="E25" s="176"/>
      <c r="F25" s="176"/>
      <c r="G25" s="176"/>
      <c r="H25" s="176"/>
      <c r="I25" s="176"/>
      <c r="J25" s="177"/>
    </row>
    <row r="26" spans="1:10">
      <c r="A26" s="187"/>
      <c r="B26" s="178"/>
      <c r="C26" s="179"/>
      <c r="D26" s="179"/>
      <c r="E26" s="179"/>
      <c r="F26" s="179"/>
      <c r="G26" s="179"/>
      <c r="H26" s="179"/>
      <c r="I26" s="179"/>
      <c r="J26" s="180"/>
    </row>
    <row r="27" spans="1:10">
      <c r="A27" s="186" t="s">
        <v>78</v>
      </c>
      <c r="B27" s="175" t="s">
        <v>119</v>
      </c>
      <c r="C27" s="176"/>
      <c r="D27" s="176"/>
      <c r="E27" s="176"/>
      <c r="F27" s="176"/>
      <c r="G27" s="176"/>
      <c r="H27" s="176"/>
      <c r="I27" s="176"/>
      <c r="J27" s="177"/>
    </row>
    <row r="28" spans="1:10">
      <c r="A28" s="187"/>
      <c r="B28" s="178"/>
      <c r="C28" s="179"/>
      <c r="D28" s="179"/>
      <c r="E28" s="179"/>
      <c r="F28" s="179"/>
      <c r="G28" s="179"/>
      <c r="H28" s="179"/>
      <c r="I28" s="179"/>
      <c r="J28" s="180"/>
    </row>
    <row r="29" spans="1:10">
      <c r="A29" s="181" t="s">
        <v>120</v>
      </c>
      <c r="B29" s="182"/>
      <c r="C29" s="4"/>
      <c r="D29" s="4"/>
      <c r="E29" s="4"/>
      <c r="F29" s="4"/>
      <c r="G29" s="4"/>
      <c r="H29" s="4"/>
      <c r="I29" s="4"/>
      <c r="J29" s="10"/>
    </row>
    <row r="30" spans="1:10">
      <c r="A30" s="183"/>
      <c r="B30" s="184"/>
      <c r="C30" s="4"/>
      <c r="D30" s="4"/>
      <c r="E30" s="4"/>
      <c r="F30" s="4"/>
      <c r="G30" s="4"/>
      <c r="H30" s="4"/>
      <c r="I30" s="4"/>
      <c r="J30" s="10"/>
    </row>
    <row r="31" spans="1:10">
      <c r="A31" s="5"/>
      <c r="B31" s="4"/>
      <c r="C31" s="4"/>
      <c r="D31" s="4"/>
      <c r="E31" s="4"/>
      <c r="F31" s="4"/>
      <c r="G31" s="4"/>
      <c r="H31" s="4"/>
      <c r="I31" s="4"/>
      <c r="J31" s="10"/>
    </row>
    <row r="32" spans="1:10">
      <c r="A32" s="5"/>
      <c r="B32" s="4"/>
      <c r="C32" s="4"/>
      <c r="D32" s="4"/>
      <c r="E32" s="4"/>
      <c r="F32" s="4"/>
      <c r="G32" s="4"/>
      <c r="H32" s="4"/>
      <c r="I32" s="4"/>
      <c r="J32" s="10"/>
    </row>
    <row r="33" spans="1:10">
      <c r="A33" s="5"/>
      <c r="B33" s="4"/>
      <c r="C33" s="4"/>
      <c r="D33" s="4"/>
      <c r="E33" s="4"/>
      <c r="F33" s="4"/>
      <c r="G33" s="4"/>
      <c r="H33" s="4"/>
      <c r="I33" s="4"/>
      <c r="J33" s="10"/>
    </row>
    <row r="34" spans="1:10">
      <c r="A34" s="6"/>
      <c r="B34" s="7"/>
      <c r="C34" s="7"/>
      <c r="D34" s="7"/>
      <c r="E34" s="7"/>
      <c r="F34" s="7"/>
      <c r="G34" s="7"/>
      <c r="H34" s="7"/>
      <c r="I34" s="7"/>
      <c r="J34" s="11"/>
    </row>
    <row r="35" spans="1:10">
      <c r="A35" s="4"/>
      <c r="B35" s="4"/>
      <c r="C35" s="4"/>
      <c r="D35" s="4"/>
      <c r="E35" s="4"/>
      <c r="F35" s="4"/>
      <c r="G35" s="4"/>
      <c r="H35" s="4"/>
      <c r="I35" s="4"/>
      <c r="J35" s="4"/>
    </row>
    <row r="36" spans="1:10">
      <c r="A36" s="4"/>
      <c r="B36" s="4"/>
      <c r="C36" s="4"/>
      <c r="D36" s="4" t="s">
        <v>82</v>
      </c>
      <c r="E36" s="185">
        <f>団体情報・合計!C3</f>
        <v>0</v>
      </c>
      <c r="F36" s="185"/>
      <c r="G36" s="185"/>
      <c r="H36" s="185"/>
      <c r="I36" s="185"/>
      <c r="J36" s="4"/>
    </row>
    <row r="37" spans="1:10">
      <c r="A37" s="4"/>
      <c r="B37" s="4"/>
      <c r="C37" s="4"/>
      <c r="D37" s="4"/>
      <c r="E37" s="4"/>
      <c r="F37" s="4"/>
      <c r="G37" s="4"/>
      <c r="H37" s="4"/>
      <c r="I37" s="4"/>
      <c r="J37" s="4"/>
    </row>
    <row r="38" spans="1:10">
      <c r="A38" s="4"/>
      <c r="B38" s="4"/>
      <c r="C38" s="4"/>
      <c r="D38" s="4" t="s">
        <v>121</v>
      </c>
      <c r="E38" s="185">
        <f>団体情報・合計!C5</f>
        <v>0</v>
      </c>
      <c r="F38" s="185"/>
      <c r="G38" s="185"/>
      <c r="H38" s="185"/>
      <c r="I38" s="7" t="s">
        <v>122</v>
      </c>
      <c r="J38" s="4"/>
    </row>
    <row r="39" spans="1:10">
      <c r="A39" s="4"/>
      <c r="B39" s="4"/>
      <c r="C39" s="4"/>
      <c r="D39" s="4"/>
      <c r="E39" s="4"/>
      <c r="F39" s="4"/>
      <c r="G39" s="4"/>
      <c r="H39" s="4"/>
      <c r="I39" s="4"/>
      <c r="J39" s="4"/>
    </row>
    <row r="40" spans="1:10">
      <c r="A40" s="4"/>
      <c r="B40" s="4"/>
      <c r="C40" s="4"/>
      <c r="D40" s="4" t="s">
        <v>123</v>
      </c>
      <c r="E40" s="8" t="s">
        <v>124</v>
      </c>
      <c r="F40" s="9">
        <f>団体情報・合計!C9</f>
        <v>0</v>
      </c>
      <c r="G40" s="4"/>
      <c r="H40" s="4"/>
      <c r="I40" s="4"/>
      <c r="J40" s="4"/>
    </row>
    <row r="41" spans="1:10">
      <c r="A41" s="4"/>
      <c r="B41" s="4"/>
      <c r="C41" s="4"/>
      <c r="D41" s="4"/>
      <c r="E41" s="171">
        <f>団体情報・合計!C10</f>
        <v>0</v>
      </c>
      <c r="F41" s="171"/>
      <c r="G41" s="171"/>
      <c r="H41" s="171"/>
      <c r="I41" s="171"/>
      <c r="J41" s="171"/>
    </row>
    <row r="42" spans="1:10">
      <c r="A42" s="4"/>
      <c r="B42" s="4"/>
      <c r="C42" s="4"/>
      <c r="D42" s="4"/>
      <c r="E42" s="172"/>
      <c r="F42" s="172"/>
      <c r="G42" s="172"/>
      <c r="H42" s="172"/>
      <c r="I42" s="172"/>
      <c r="J42" s="172"/>
    </row>
    <row r="43" spans="1:10">
      <c r="A43" s="4"/>
      <c r="B43" s="4"/>
      <c r="C43" s="4"/>
      <c r="D43" s="4"/>
      <c r="E43" s="4"/>
      <c r="F43" s="4"/>
      <c r="G43" s="4"/>
      <c r="H43" s="4"/>
      <c r="I43" s="4"/>
      <c r="J43" s="4"/>
    </row>
    <row r="44" spans="1:10">
      <c r="A44" s="4"/>
      <c r="B44" s="4"/>
      <c r="C44" s="4"/>
      <c r="D44" s="4" t="s">
        <v>125</v>
      </c>
      <c r="E44" s="185">
        <f>団体情報・合計!C6</f>
        <v>0</v>
      </c>
      <c r="F44" s="185"/>
      <c r="G44" s="185"/>
      <c r="H44" s="185"/>
      <c r="I44" s="4"/>
      <c r="J44" s="4"/>
    </row>
    <row r="45" spans="1:10">
      <c r="A45" s="4"/>
      <c r="B45" s="4"/>
      <c r="C45" s="4"/>
      <c r="D45" s="4"/>
      <c r="E45" s="4"/>
      <c r="F45" s="4"/>
      <c r="G45" s="4"/>
      <c r="H45" s="4"/>
      <c r="I45" s="4"/>
      <c r="J45" s="4"/>
    </row>
    <row r="46" spans="1:10">
      <c r="A46" s="4"/>
      <c r="B46" s="4"/>
      <c r="C46" s="4"/>
      <c r="D46" s="4" t="s">
        <v>126</v>
      </c>
      <c r="E46" s="185">
        <f>団体情報・合計!C7</f>
        <v>0</v>
      </c>
      <c r="F46" s="185"/>
      <c r="G46" s="185"/>
      <c r="H46" s="185"/>
      <c r="I46" s="4"/>
      <c r="J46" s="4"/>
    </row>
  </sheetData>
  <mergeCells count="38">
    <mergeCell ref="A1:J1"/>
    <mergeCell ref="A8:G8"/>
    <mergeCell ref="H8:J8"/>
    <mergeCell ref="E36:I36"/>
    <mergeCell ref="E38:H38"/>
    <mergeCell ref="A2:B3"/>
    <mergeCell ref="C2:G3"/>
    <mergeCell ref="H2:J3"/>
    <mergeCell ref="I4:J5"/>
    <mergeCell ref="I6:J7"/>
    <mergeCell ref="A17:G18"/>
    <mergeCell ref="H17:J18"/>
    <mergeCell ref="A19:G20"/>
    <mergeCell ref="H19:J20"/>
    <mergeCell ref="A21:G22"/>
    <mergeCell ref="H21:J22"/>
    <mergeCell ref="E44:H44"/>
    <mergeCell ref="E46:H46"/>
    <mergeCell ref="A25:A26"/>
    <mergeCell ref="A27:A28"/>
    <mergeCell ref="C6:C7"/>
    <mergeCell ref="A4:B7"/>
    <mergeCell ref="C4:G5"/>
    <mergeCell ref="D6:G7"/>
    <mergeCell ref="A9:G10"/>
    <mergeCell ref="H9:J10"/>
    <mergeCell ref="A11:G12"/>
    <mergeCell ref="H11:J12"/>
    <mergeCell ref="A13:G14"/>
    <mergeCell ref="H13:J14"/>
    <mergeCell ref="A15:G16"/>
    <mergeCell ref="H15:J16"/>
    <mergeCell ref="E41:J42"/>
    <mergeCell ref="A23:G24"/>
    <mergeCell ref="H23:J24"/>
    <mergeCell ref="B25:J26"/>
    <mergeCell ref="B27:J28"/>
    <mergeCell ref="A29:B30"/>
  </mergeCells>
  <phoneticPr fontId="20"/>
  <printOptions horizontalCentered="1" verticalCentered="1"/>
  <pageMargins left="0.7" right="0.7" top="0.75" bottom="0.75" header="0.3" footer="0.3"/>
  <pageSetup paperSize="9" scale="77"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参加選手登録表</vt:lpstr>
      <vt:lpstr>参加馬登録表</vt:lpstr>
      <vt:lpstr>1日目エントリー表</vt:lpstr>
      <vt:lpstr>2日目エントリー表</vt:lpstr>
      <vt:lpstr>認定試験申込書</vt:lpstr>
      <vt:lpstr>団体情報・合計</vt:lpstr>
      <vt:lpstr>振込み明細</vt:lpstr>
      <vt:lpstr>団体情報・合計!Print_Area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Takuma Sasaki</dc:creator>
  <cp:lastModifiedBy>中村浩子</cp:lastModifiedBy>
  <dcterms:created xsi:type="dcterms:W3CDTF">2022-09-13T09:10:00Z</dcterms:created>
  <dcterms:modified xsi:type="dcterms:W3CDTF">2023-04-04T14:43:50Z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1041-11.2.0.10223</vt:lpwstr>
  </property>
</Properties>
</file>